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8" yWindow="30" windowWidth="20730" windowHeight="9630"/>
  </bookViews>
  <sheets>
    <sheet name="Tra da" sheetId="1" r:id="rId1"/>
    <sheet name="BCTC Hoa Phat" sheetId="4" r:id="rId2"/>
  </sheets>
  <calcPr calcId="124519"/>
</workbook>
</file>

<file path=xl/calcChain.xml><?xml version="1.0" encoding="utf-8"?>
<calcChain xmlns="http://schemas.openxmlformats.org/spreadsheetml/2006/main">
  <c r="AC108" i="4"/>
  <c r="W108"/>
  <c r="AC107"/>
  <c r="W107"/>
  <c r="AC106"/>
  <c r="W106"/>
  <c r="AD105"/>
  <c r="AC105"/>
  <c r="W105"/>
  <c r="X105" s="1"/>
  <c r="AC104"/>
  <c r="AD104" s="1"/>
  <c r="W104"/>
  <c r="X104" s="1"/>
  <c r="AD103"/>
  <c r="AC103"/>
  <c r="W103"/>
  <c r="X103" s="1"/>
  <c r="AC102"/>
  <c r="U102"/>
  <c r="W102" s="1"/>
  <c r="X102" s="1"/>
  <c r="AC101"/>
  <c r="X101"/>
  <c r="W101"/>
  <c r="AD100"/>
  <c r="AC100"/>
  <c r="W100"/>
  <c r="AC99"/>
  <c r="AD99" s="1"/>
  <c r="W99"/>
  <c r="AC98"/>
  <c r="W98"/>
  <c r="AD97"/>
  <c r="AC97"/>
  <c r="X97"/>
  <c r="W97"/>
  <c r="AC96"/>
  <c r="W96"/>
  <c r="AD95"/>
  <c r="AC95"/>
  <c r="X95"/>
  <c r="W95"/>
  <c r="AB94"/>
  <c r="J57" s="1"/>
  <c r="AA94"/>
  <c r="AC94" s="1"/>
  <c r="V94"/>
  <c r="U94"/>
  <c r="W94" s="1"/>
  <c r="X94" s="1"/>
  <c r="AB93"/>
  <c r="AA93"/>
  <c r="AC93" s="1"/>
  <c r="AD93" s="1"/>
  <c r="V93"/>
  <c r="AB92"/>
  <c r="AB109" s="1"/>
  <c r="AA92"/>
  <c r="V92"/>
  <c r="AC91"/>
  <c r="AD91" s="1"/>
  <c r="W91"/>
  <c r="X91" s="1"/>
  <c r="AD90"/>
  <c r="AC90"/>
  <c r="AC89"/>
  <c r="AD89" s="1"/>
  <c r="W89"/>
  <c r="X89" s="1"/>
  <c r="AC88"/>
  <c r="AD88" s="1"/>
  <c r="AD87"/>
  <c r="AC87"/>
  <c r="W87"/>
  <c r="AB86"/>
  <c r="AB73" s="1"/>
  <c r="AA86"/>
  <c r="AC86" s="1"/>
  <c r="AD86" s="1"/>
  <c r="X86"/>
  <c r="W86"/>
  <c r="V86"/>
  <c r="U86"/>
  <c r="AD85"/>
  <c r="AC85"/>
  <c r="W85"/>
  <c r="X85" s="1"/>
  <c r="AD84"/>
  <c r="AC84"/>
  <c r="X84"/>
  <c r="W84"/>
  <c r="AD83"/>
  <c r="AC83"/>
  <c r="W83"/>
  <c r="X83" s="1"/>
  <c r="AD82"/>
  <c r="AC82"/>
  <c r="AD81"/>
  <c r="AC81"/>
  <c r="AC80"/>
  <c r="W80"/>
  <c r="AC79"/>
  <c r="AD79" s="1"/>
  <c r="X79"/>
  <c r="W79"/>
  <c r="AD78"/>
  <c r="AC78"/>
  <c r="X78"/>
  <c r="W78"/>
  <c r="AC77"/>
  <c r="AD77" s="1"/>
  <c r="X77"/>
  <c r="W77"/>
  <c r="AD76"/>
  <c r="AC76"/>
  <c r="X76"/>
  <c r="W76"/>
  <c r="AC75"/>
  <c r="AD75" s="1"/>
  <c r="X75"/>
  <c r="W75"/>
  <c r="AB74"/>
  <c r="AA74"/>
  <c r="AC74" s="1"/>
  <c r="AD74" s="1"/>
  <c r="V74"/>
  <c r="W74" s="1"/>
  <c r="X74" s="1"/>
  <c r="U74"/>
  <c r="V73"/>
  <c r="V109" s="1"/>
  <c r="U73"/>
  <c r="J72"/>
  <c r="I72"/>
  <c r="K72" s="1"/>
  <c r="G72"/>
  <c r="F72"/>
  <c r="H72" s="1"/>
  <c r="AD71"/>
  <c r="AC71"/>
  <c r="W71"/>
  <c r="J71"/>
  <c r="I71"/>
  <c r="K71" s="1"/>
  <c r="G71"/>
  <c r="F71"/>
  <c r="H71" s="1"/>
  <c r="AD70"/>
  <c r="AC70"/>
  <c r="W70"/>
  <c r="X70" s="1"/>
  <c r="J70"/>
  <c r="I70"/>
  <c r="K70" s="1"/>
  <c r="H70"/>
  <c r="G70"/>
  <c r="F70"/>
  <c r="AC69"/>
  <c r="AD69" s="1"/>
  <c r="W69"/>
  <c r="X69" s="1"/>
  <c r="J69"/>
  <c r="K69" s="1"/>
  <c r="I69"/>
  <c r="G69"/>
  <c r="F69"/>
  <c r="H69" s="1"/>
  <c r="AB68"/>
  <c r="AA68"/>
  <c r="AC68" s="1"/>
  <c r="AD68" s="1"/>
  <c r="V68"/>
  <c r="U68"/>
  <c r="W68" s="1"/>
  <c r="X68" s="1"/>
  <c r="AC67"/>
  <c r="AD67" s="1"/>
  <c r="W67"/>
  <c r="AC66"/>
  <c r="W66"/>
  <c r="AD65"/>
  <c r="AC65"/>
  <c r="W65"/>
  <c r="J65"/>
  <c r="I65"/>
  <c r="K65" s="1"/>
  <c r="AC64"/>
  <c r="AD64" s="1"/>
  <c r="W64"/>
  <c r="X64" s="1"/>
  <c r="AC63"/>
  <c r="W63"/>
  <c r="AB62"/>
  <c r="AA62"/>
  <c r="AC62" s="1"/>
  <c r="AD62" s="1"/>
  <c r="V62"/>
  <c r="U62"/>
  <c r="W62" s="1"/>
  <c r="X62" s="1"/>
  <c r="AC61"/>
  <c r="AD61" s="1"/>
  <c r="W61"/>
  <c r="X61" s="1"/>
  <c r="K61"/>
  <c r="H61"/>
  <c r="AD60"/>
  <c r="AC60"/>
  <c r="W60"/>
  <c r="AB59"/>
  <c r="AA59"/>
  <c r="AC59" s="1"/>
  <c r="AD59" s="1"/>
  <c r="V59"/>
  <c r="W59" s="1"/>
  <c r="X59" s="1"/>
  <c r="U59"/>
  <c r="J59"/>
  <c r="I59"/>
  <c r="K59" s="1"/>
  <c r="G59"/>
  <c r="G65" s="1"/>
  <c r="F59"/>
  <c r="F65" s="1"/>
  <c r="H65" s="1"/>
  <c r="AD58"/>
  <c r="AC58"/>
  <c r="W58"/>
  <c r="G57"/>
  <c r="F57"/>
  <c r="H57" s="1"/>
  <c r="AC56"/>
  <c r="AD56" s="1"/>
  <c r="W56"/>
  <c r="AB54"/>
  <c r="AC54" s="1"/>
  <c r="AD54" s="1"/>
  <c r="AA54"/>
  <c r="W54"/>
  <c r="K53"/>
  <c r="J53"/>
  <c r="I53"/>
  <c r="G53"/>
  <c r="F53"/>
  <c r="H53" s="1"/>
  <c r="J52"/>
  <c r="I52"/>
  <c r="K52" s="1"/>
  <c r="AC51"/>
  <c r="AD51" s="1"/>
  <c r="W51"/>
  <c r="X51" s="1"/>
  <c r="AD50"/>
  <c r="AC50"/>
  <c r="W50"/>
  <c r="X50" s="1"/>
  <c r="AB49"/>
  <c r="AA49"/>
  <c r="AC49" s="1"/>
  <c r="AD49" s="1"/>
  <c r="V49"/>
  <c r="U49"/>
  <c r="W49" s="1"/>
  <c r="X49" s="1"/>
  <c r="AC48"/>
  <c r="W48"/>
  <c r="X48" s="1"/>
  <c r="P47"/>
  <c r="O47"/>
  <c r="AJ46"/>
  <c r="AC46"/>
  <c r="W46"/>
  <c r="X46" s="1"/>
  <c r="O46"/>
  <c r="P46" s="1"/>
  <c r="G46"/>
  <c r="H46" s="1"/>
  <c r="AR45"/>
  <c r="AQ45"/>
  <c r="AK45"/>
  <c r="AL45" s="1"/>
  <c r="AB45"/>
  <c r="AA45"/>
  <c r="AC45" s="1"/>
  <c r="X45"/>
  <c r="W45"/>
  <c r="V45"/>
  <c r="U45"/>
  <c r="P45"/>
  <c r="O45"/>
  <c r="G45"/>
  <c r="H45" s="1"/>
  <c r="AR44"/>
  <c r="AQ44"/>
  <c r="AL44"/>
  <c r="AK44"/>
  <c r="AD44"/>
  <c r="AC44"/>
  <c r="W44"/>
  <c r="X44" s="1"/>
  <c r="AC43"/>
  <c r="AD43" s="1"/>
  <c r="X43"/>
  <c r="W43"/>
  <c r="O43"/>
  <c r="H43"/>
  <c r="G43"/>
  <c r="AP42"/>
  <c r="AO42"/>
  <c r="AQ42" s="1"/>
  <c r="AR42" s="1"/>
  <c r="AJ42"/>
  <c r="AI42"/>
  <c r="AK42" s="1"/>
  <c r="AL42" s="1"/>
  <c r="AB42"/>
  <c r="AA42"/>
  <c r="AC42" s="1"/>
  <c r="AD42" s="1"/>
  <c r="V42"/>
  <c r="U42"/>
  <c r="W42" s="1"/>
  <c r="X42" s="1"/>
  <c r="O42"/>
  <c r="P42" s="1"/>
  <c r="H42"/>
  <c r="G42"/>
  <c r="AR41"/>
  <c r="AQ41"/>
  <c r="AL41"/>
  <c r="AK41"/>
  <c r="AB41"/>
  <c r="AA41"/>
  <c r="AC41" s="1"/>
  <c r="AD41" s="1"/>
  <c r="V41"/>
  <c r="AQ40"/>
  <c r="AK40"/>
  <c r="AL40" s="1"/>
  <c r="AC40"/>
  <c r="W40"/>
  <c r="N40"/>
  <c r="M40"/>
  <c r="O40" s="1"/>
  <c r="P40" s="1"/>
  <c r="G40"/>
  <c r="H40" s="1"/>
  <c r="F40"/>
  <c r="F41" s="1"/>
  <c r="F44" s="1"/>
  <c r="E40"/>
  <c r="AQ39"/>
  <c r="AR39" s="1"/>
  <c r="AK39"/>
  <c r="AL39" s="1"/>
  <c r="AC39"/>
  <c r="AD39" s="1"/>
  <c r="X39"/>
  <c r="W39"/>
  <c r="O39"/>
  <c r="P39" s="1"/>
  <c r="G39"/>
  <c r="H39" s="1"/>
  <c r="AQ38"/>
  <c r="AR38" s="1"/>
  <c r="AL38"/>
  <c r="AK38"/>
  <c r="AC38"/>
  <c r="X38"/>
  <c r="W38"/>
  <c r="O38"/>
  <c r="P38" s="1"/>
  <c r="H38"/>
  <c r="G38"/>
  <c r="AQ37"/>
  <c r="AK37"/>
  <c r="AL37" s="1"/>
  <c r="AC37"/>
  <c r="W37"/>
  <c r="AQ36"/>
  <c r="AK36"/>
  <c r="AL36" s="1"/>
  <c r="AC36"/>
  <c r="W36"/>
  <c r="O36"/>
  <c r="P36" s="1"/>
  <c r="G36"/>
  <c r="H36" s="1"/>
  <c r="AQ35"/>
  <c r="AC35"/>
  <c r="W35"/>
  <c r="P35"/>
  <c r="O35"/>
  <c r="H35"/>
  <c r="G35"/>
  <c r="AP34"/>
  <c r="AO34"/>
  <c r="AQ34" s="1"/>
  <c r="AR34" s="1"/>
  <c r="AL34"/>
  <c r="AK34"/>
  <c r="P34"/>
  <c r="O34"/>
  <c r="AR33"/>
  <c r="AQ33"/>
  <c r="AK33"/>
  <c r="AD33"/>
  <c r="AC33"/>
  <c r="W33"/>
  <c r="P33"/>
  <c r="O33"/>
  <c r="H33"/>
  <c r="G33"/>
  <c r="AR32"/>
  <c r="AQ32"/>
  <c r="AL32"/>
  <c r="AK32"/>
  <c r="AB32"/>
  <c r="AB31" s="1"/>
  <c r="AB72" s="1"/>
  <c r="J63" s="1"/>
  <c r="J64" s="1"/>
  <c r="AA32"/>
  <c r="AC32" s="1"/>
  <c r="AD32" s="1"/>
  <c r="X32"/>
  <c r="W32"/>
  <c r="V32"/>
  <c r="U32"/>
  <c r="P32"/>
  <c r="O32"/>
  <c r="H32"/>
  <c r="G32"/>
  <c r="AQ31"/>
  <c r="AL31"/>
  <c r="AK31"/>
  <c r="AA31"/>
  <c r="AA72" s="1"/>
  <c r="V31"/>
  <c r="V72" s="1"/>
  <c r="G63" s="1"/>
  <c r="G64" s="1"/>
  <c r="O31"/>
  <c r="P31" s="1"/>
  <c r="G31"/>
  <c r="H31" s="1"/>
  <c r="AQ30"/>
  <c r="AK30"/>
  <c r="AD30"/>
  <c r="AC30"/>
  <c r="W30"/>
  <c r="X30" s="1"/>
  <c r="N30"/>
  <c r="N37" s="1"/>
  <c r="N41" s="1"/>
  <c r="N44" s="1"/>
  <c r="M30"/>
  <c r="M37" s="1"/>
  <c r="AQ29"/>
  <c r="AR29" s="1"/>
  <c r="AK29"/>
  <c r="AD29"/>
  <c r="AC29"/>
  <c r="X29"/>
  <c r="W29"/>
  <c r="P29"/>
  <c r="O29"/>
  <c r="H29"/>
  <c r="G29"/>
  <c r="AR28"/>
  <c r="AQ28"/>
  <c r="AK28"/>
  <c r="N28"/>
  <c r="M28"/>
  <c r="F28"/>
  <c r="G52" s="1"/>
  <c r="E28"/>
  <c r="G28" s="1"/>
  <c r="H28" s="1"/>
  <c r="AR27"/>
  <c r="AQ27"/>
  <c r="AK27"/>
  <c r="AL27" s="1"/>
  <c r="AQ26"/>
  <c r="AR26" s="1"/>
  <c r="AK26"/>
  <c r="AL26" s="1"/>
  <c r="AD26"/>
  <c r="AC26"/>
  <c r="W26"/>
  <c r="X26" s="1"/>
  <c r="O26"/>
  <c r="P26" s="1"/>
  <c r="G26"/>
  <c r="H26" s="1"/>
  <c r="AB25"/>
  <c r="AA25"/>
  <c r="AC25" s="1"/>
  <c r="AD25" s="1"/>
  <c r="V25"/>
  <c r="U25"/>
  <c r="W25" s="1"/>
  <c r="X25" s="1"/>
  <c r="AD24"/>
  <c r="AC24"/>
  <c r="W24"/>
  <c r="X24" s="1"/>
  <c r="AQ23"/>
  <c r="AR23" s="1"/>
  <c r="AK23"/>
  <c r="AL23" s="1"/>
  <c r="AD23"/>
  <c r="AC23"/>
  <c r="W23"/>
  <c r="X23" s="1"/>
  <c r="AQ22"/>
  <c r="AK22"/>
  <c r="AC22"/>
  <c r="AD22" s="1"/>
  <c r="AB22"/>
  <c r="AA22"/>
  <c r="V22"/>
  <c r="U22"/>
  <c r="W22" s="1"/>
  <c r="X22" s="1"/>
  <c r="AQ21"/>
  <c r="AR21" s="1"/>
  <c r="AL21"/>
  <c r="AK21"/>
  <c r="AC21"/>
  <c r="AD21" s="1"/>
  <c r="W21"/>
  <c r="AR20"/>
  <c r="AQ20"/>
  <c r="AL20"/>
  <c r="AK20"/>
  <c r="AD20"/>
  <c r="AC20"/>
  <c r="X20"/>
  <c r="W20"/>
  <c r="H20"/>
  <c r="G20"/>
  <c r="AJ19"/>
  <c r="AJ24" s="1"/>
  <c r="AD19"/>
  <c r="AC19"/>
  <c r="X19"/>
  <c r="W19"/>
  <c r="G19"/>
  <c r="AQ18"/>
  <c r="AR18" s="1"/>
  <c r="AK18"/>
  <c r="AL18" s="1"/>
  <c r="AC18"/>
  <c r="X18"/>
  <c r="W18"/>
  <c r="H18"/>
  <c r="G18"/>
  <c r="AR17"/>
  <c r="AQ17"/>
  <c r="AL17"/>
  <c r="AK17"/>
  <c r="AC17"/>
  <c r="W17"/>
  <c r="H17"/>
  <c r="G17"/>
  <c r="AR16"/>
  <c r="AQ16"/>
  <c r="AL16"/>
  <c r="AK16"/>
  <c r="AC16"/>
  <c r="W16"/>
  <c r="H16"/>
  <c r="G16"/>
  <c r="AR15"/>
  <c r="AQ15"/>
  <c r="AL15"/>
  <c r="AK15"/>
  <c r="AD15"/>
  <c r="AC15"/>
  <c r="X15"/>
  <c r="W15"/>
  <c r="H15"/>
  <c r="G15"/>
  <c r="AQ14"/>
  <c r="AR14" s="1"/>
  <c r="AP14"/>
  <c r="AP19" s="1"/>
  <c r="AP24" s="1"/>
  <c r="AO14"/>
  <c r="AO19" s="1"/>
  <c r="AI14"/>
  <c r="AI19" s="1"/>
  <c r="AC14"/>
  <c r="AD14" s="1"/>
  <c r="X14"/>
  <c r="W14"/>
  <c r="G14"/>
  <c r="H14" s="1"/>
  <c r="AQ13"/>
  <c r="AR13" s="1"/>
  <c r="AK13"/>
  <c r="AC13"/>
  <c r="AD13" s="1"/>
  <c r="AB13"/>
  <c r="AA13"/>
  <c r="V13"/>
  <c r="V5" s="1"/>
  <c r="U13"/>
  <c r="W13" s="1"/>
  <c r="X13" s="1"/>
  <c r="H13"/>
  <c r="G13"/>
  <c r="AR12"/>
  <c r="AQ12"/>
  <c r="AL12"/>
  <c r="AK12"/>
  <c r="AD12"/>
  <c r="AC12"/>
  <c r="H12"/>
  <c r="G12"/>
  <c r="AR11"/>
  <c r="AQ11"/>
  <c r="AC11"/>
  <c r="G11"/>
  <c r="H11" s="1"/>
  <c r="AQ10"/>
  <c r="AR10" s="1"/>
  <c r="AL10"/>
  <c r="AK10"/>
  <c r="AC10"/>
  <c r="H10"/>
  <c r="G10"/>
  <c r="AR9"/>
  <c r="AQ9"/>
  <c r="AK9"/>
  <c r="AB9"/>
  <c r="AA9"/>
  <c r="AC9" s="1"/>
  <c r="AD9" s="1"/>
  <c r="G9"/>
  <c r="H9" s="1"/>
  <c r="AQ8"/>
  <c r="AR8" s="1"/>
  <c r="AL8"/>
  <c r="AK8"/>
  <c r="AC8"/>
  <c r="AD8" s="1"/>
  <c r="W8"/>
  <c r="X8" s="1"/>
  <c r="G8"/>
  <c r="H8" s="1"/>
  <c r="AQ7"/>
  <c r="AK7"/>
  <c r="AC7"/>
  <c r="AD7" s="1"/>
  <c r="W7"/>
  <c r="X7" s="1"/>
  <c r="G7"/>
  <c r="H7" s="1"/>
  <c r="AR6"/>
  <c r="AQ6"/>
  <c r="AK6"/>
  <c r="AL6" s="1"/>
  <c r="AB6"/>
  <c r="AA6"/>
  <c r="AA5" s="1"/>
  <c r="AC5" s="1"/>
  <c r="AD5" s="1"/>
  <c r="V6"/>
  <c r="U6"/>
  <c r="W6" s="1"/>
  <c r="X6" s="1"/>
  <c r="G6"/>
  <c r="H6" s="1"/>
  <c r="AB5"/>
  <c r="U5"/>
  <c r="W5" s="1"/>
  <c r="X5" s="1"/>
  <c r="G5"/>
  <c r="H5" s="1"/>
  <c r="Q203" i="1"/>
  <c r="P203"/>
  <c r="O203"/>
  <c r="N203"/>
  <c r="I195"/>
  <c r="I193"/>
  <c r="I191"/>
  <c r="I192" s="1"/>
  <c r="I189"/>
  <c r="G60" i="4" l="1"/>
  <c r="G62" s="1"/>
  <c r="G58"/>
  <c r="G56"/>
  <c r="G55"/>
  <c r="AC72"/>
  <c r="AD72" s="1"/>
  <c r="AQ19"/>
  <c r="AR19" s="1"/>
  <c r="AO24"/>
  <c r="AQ24" s="1"/>
  <c r="AR24" s="1"/>
  <c r="J55"/>
  <c r="J60"/>
  <c r="J62" s="1"/>
  <c r="J58"/>
  <c r="J56"/>
  <c r="AA109"/>
  <c r="AC109" s="1"/>
  <c r="AD109" s="1"/>
  <c r="AI24"/>
  <c r="AK19"/>
  <c r="AL19" s="1"/>
  <c r="M41"/>
  <c r="O37"/>
  <c r="P37" s="1"/>
  <c r="AP43"/>
  <c r="AP46" s="1"/>
  <c r="F30"/>
  <c r="G54" s="1"/>
  <c r="I57"/>
  <c r="K57" s="1"/>
  <c r="E30"/>
  <c r="AC31"/>
  <c r="AD31" s="1"/>
  <c r="F52"/>
  <c r="H52" s="1"/>
  <c r="J54"/>
  <c r="U93"/>
  <c r="AK14"/>
  <c r="AL14" s="1"/>
  <c r="U41"/>
  <c r="I54"/>
  <c r="H59"/>
  <c r="AA73"/>
  <c r="AC73" s="1"/>
  <c r="AD73" s="1"/>
  <c r="AC6"/>
  <c r="AD6" s="1"/>
  <c r="O30"/>
  <c r="P30" s="1"/>
  <c r="AC92"/>
  <c r="AD92" s="1"/>
  <c r="W73"/>
  <c r="X73" s="1"/>
  <c r="I194" i="1"/>
  <c r="I196" s="1"/>
  <c r="I197" s="1"/>
  <c r="Q204"/>
  <c r="P204"/>
  <c r="P205" s="1"/>
  <c r="P206" s="1"/>
  <c r="O204"/>
  <c r="O205" s="1"/>
  <c r="O206" s="1"/>
  <c r="N204"/>
  <c r="N205" s="1"/>
  <c r="N206" s="1"/>
  <c r="I179"/>
  <c r="I180" s="1"/>
  <c r="I173"/>
  <c r="I153"/>
  <c r="M144"/>
  <c r="W93" i="4" l="1"/>
  <c r="X93" s="1"/>
  <c r="U92"/>
  <c r="U31"/>
  <c r="W41"/>
  <c r="X41" s="1"/>
  <c r="AO43"/>
  <c r="O41"/>
  <c r="P41" s="1"/>
  <c r="M44"/>
  <c r="I63"/>
  <c r="G30"/>
  <c r="H30" s="1"/>
  <c r="F54"/>
  <c r="H54" s="1"/>
  <c r="E37"/>
  <c r="AI43"/>
  <c r="AK24"/>
  <c r="AL24" s="1"/>
  <c r="K54"/>
  <c r="Q205" i="1"/>
  <c r="Q206" s="1"/>
  <c r="U109" i="4" l="1"/>
  <c r="W109" s="1"/>
  <c r="X109" s="1"/>
  <c r="W92"/>
  <c r="X92" s="1"/>
  <c r="U72"/>
  <c r="W31"/>
  <c r="X31" s="1"/>
  <c r="I64"/>
  <c r="K64" s="1"/>
  <c r="K63"/>
  <c r="E41"/>
  <c r="G37"/>
  <c r="H37" s="1"/>
  <c r="AI46"/>
  <c r="AK46" s="1"/>
  <c r="AL46" s="1"/>
  <c r="AK43"/>
  <c r="AL43" s="1"/>
  <c r="AQ43"/>
  <c r="AR43" s="1"/>
  <c r="AO46"/>
  <c r="AQ46" s="1"/>
  <c r="AR46" s="1"/>
  <c r="I55"/>
  <c r="K55" s="1"/>
  <c r="O44"/>
  <c r="P44" s="1"/>
  <c r="I60"/>
  <c r="I58"/>
  <c r="K58" s="1"/>
  <c r="I56"/>
  <c r="K56" s="1"/>
  <c r="J117" i="1"/>
  <c r="J115"/>
  <c r="D118"/>
  <c r="D115"/>
  <c r="D117" s="1"/>
  <c r="D129"/>
  <c r="J25"/>
  <c r="J6"/>
  <c r="J17"/>
  <c r="J12" s="1"/>
  <c r="D103"/>
  <c r="D87"/>
  <c r="D75"/>
  <c r="D69"/>
  <c r="D63"/>
  <c r="D60"/>
  <c r="D50"/>
  <c r="D46"/>
  <c r="D43"/>
  <c r="D33"/>
  <c r="D26"/>
  <c r="D23"/>
  <c r="D14"/>
  <c r="D7"/>
  <c r="E44" i="4" l="1"/>
  <c r="G41"/>
  <c r="H41" s="1"/>
  <c r="I62"/>
  <c r="K62" s="1"/>
  <c r="K60"/>
  <c r="W72"/>
  <c r="X72" s="1"/>
  <c r="F63"/>
  <c r="J116" i="1"/>
  <c r="I165"/>
  <c r="I167" s="1"/>
  <c r="J118"/>
  <c r="J119" s="1"/>
  <c r="J120" s="1"/>
  <c r="J24"/>
  <c r="J29" s="1"/>
  <c r="D119"/>
  <c r="D126" s="1"/>
  <c r="D130" s="1"/>
  <c r="J21"/>
  <c r="D74"/>
  <c r="D42"/>
  <c r="D32" s="1"/>
  <c r="D94"/>
  <c r="D93" s="1"/>
  <c r="D6"/>
  <c r="F60" i="4" l="1"/>
  <c r="F58"/>
  <c r="H58" s="1"/>
  <c r="F56"/>
  <c r="H56" s="1"/>
  <c r="F55"/>
  <c r="H55" s="1"/>
  <c r="G44"/>
  <c r="H44" s="1"/>
  <c r="H63"/>
  <c r="F64"/>
  <c r="H64" s="1"/>
  <c r="I169" i="1"/>
  <c r="I174" s="1"/>
  <c r="I176" s="1"/>
  <c r="I178" s="1"/>
  <c r="I181" s="1"/>
  <c r="I168"/>
  <c r="I172"/>
  <c r="J121"/>
  <c r="J122" s="1"/>
  <c r="I147" s="1"/>
  <c r="I149" s="1"/>
  <c r="I150" s="1"/>
  <c r="I152" s="1"/>
  <c r="I154" s="1"/>
  <c r="D131"/>
  <c r="D133" s="1"/>
  <c r="D110"/>
  <c r="D73"/>
  <c r="F62" i="4" l="1"/>
  <c r="H62" s="1"/>
  <c r="H60"/>
  <c r="I170" i="1"/>
  <c r="J20"/>
</calcChain>
</file>

<file path=xl/sharedStrings.xml><?xml version="1.0" encoding="utf-8"?>
<sst xmlns="http://schemas.openxmlformats.org/spreadsheetml/2006/main" count="665" uniqueCount="307">
  <si>
    <t>Bảng cân đối kế toán</t>
  </si>
  <si>
    <t>STT</t>
  </si>
  <si>
    <t>TÀI SẢN</t>
  </si>
  <si>
    <t>Mã số</t>
  </si>
  <si>
    <t>A</t>
  </si>
  <si>
    <t>TÀI SẢN NGẮN HẠN</t>
  </si>
  <si>
    <t>I</t>
  </si>
  <si>
    <t>Tiền và các khoản tương đương với tiền</t>
  </si>
  <si>
    <t>Tiền</t>
  </si>
  <si>
    <t>Các khoản tương đương với tiền</t>
  </si>
  <si>
    <t>II</t>
  </si>
  <si>
    <t>Đầu tư tài chính ngắn hạn</t>
  </si>
  <si>
    <t>Chứng khoán kinh doanh</t>
  </si>
  <si>
    <t>Dự phòng giảm giá CK kinh doanh</t>
  </si>
  <si>
    <t>Đầu tư nắm giữ tới ngày đáo hạn</t>
  </si>
  <si>
    <t>III</t>
  </si>
  <si>
    <t>Các khoản phải thu ngắn hạn</t>
  </si>
  <si>
    <t>Phải thu ngắn hạn của khách hàng</t>
  </si>
  <si>
    <t>Trả trước cho người bán ngắn hạn</t>
  </si>
  <si>
    <t>Phải thu nội bộ ngắn hạn</t>
  </si>
  <si>
    <t>Phải thu theo tiến độ kế hoạch hđ xd</t>
  </si>
  <si>
    <t>Phải thu về cho vay ngắn hạn</t>
  </si>
  <si>
    <t>Các khoản phải thu khác</t>
  </si>
  <si>
    <t>Dự phòng các khoản phải thu khó đòi</t>
  </si>
  <si>
    <t>Tài sản thiếu chờ xử lý</t>
  </si>
  <si>
    <t>IV</t>
  </si>
  <si>
    <t>Hàng tồn kho</t>
  </si>
  <si>
    <t>Dự phòng giảm giá hàng tồn kho</t>
  </si>
  <si>
    <t>V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</si>
  <si>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</si>
  <si>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</si>
  <si>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</si>
  <si>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</si>
  <si>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B</t>
  </si>
  <si>
    <t>TÀI SẢN DÀI HẠN</t>
  </si>
  <si>
    <t>Các khoản phải thu dài hạn</t>
  </si>
  <si>
    <t>Phải thu dài hạn của khách hàng</t>
  </si>
  <si>
    <t>Trả trước cho người bán dài hạn</t>
  </si>
  <si>
    <t>Vốn kinh doanh ở đơn vị trực thuộc</t>
  </si>
  <si>
    <t>Phải thu dài hạn nội bộ</t>
  </si>
  <si>
    <t>Phải thu về cho vay dài hạn</t>
  </si>
  <si>
    <t>Phải thu dài hạn khác</t>
  </si>
  <si>
    <t>Dự phòng phải thu dài hạn khó đòi</t>
  </si>
  <si>
    <t>Tài sản cố định</t>
  </si>
  <si>
    <t>Tài sản cố định hữu hình</t>
  </si>
  <si>
    <t>Nguyên giá</t>
  </si>
  <si>
    <t>Giá trị hao mòn lũy kế</t>
  </si>
  <si>
    <t>Tài sản cố định thuê tài chính</t>
  </si>
  <si>
    <t>Tài sản cố định vô hình</t>
  </si>
  <si>
    <t>Bất động sản đầu tư</t>
  </si>
  <si>
    <t>Tài sản dở dang dài hạn</t>
  </si>
  <si>
    <t>Chi phí sx, kd dở dang dài hạn</t>
  </si>
  <si>
    <t>Chi phí xây dựng cơ bản dở dang</t>
  </si>
  <si>
    <t>Các khoản đầu tư tài chính dài hạn</t>
  </si>
  <si>
    <t>Đầu tư vào công ty con</t>
  </si>
  <si>
    <t>Đầu tư vào công ty liên kết liên doanh</t>
  </si>
  <si>
    <t>Đầu tư góp vốn vào đơn vị khác</t>
  </si>
  <si>
    <t>Dự phòng giảm giá đầu tư dài hạn</t>
  </si>
  <si>
    <t>VI</t>
  </si>
  <si>
    <t>Tài sản dài hạn khác</t>
  </si>
  <si>
    <t>Chi phí trả trước dài hạn</t>
  </si>
  <si>
    <t>Tài sản thuế thu nhập hoãn lại</t>
  </si>
  <si>
    <t>TỔNG CỘNG TÀI SẢN (270=100+200)</t>
  </si>
  <si>
    <t>C</t>
  </si>
  <si>
    <t>NỢ PHẢI TRẢ</t>
  </si>
  <si>
    <t>Nợ ngắn hạn</t>
  </si>
  <si>
    <t>Phải trả cho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</si>
  <si>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</si>
  <si>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</si>
  <si>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</si>
  <si>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</si>
  <si>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nội bộ ngắn hạn</t>
  </si>
  <si>
    <t>Doanh thu chưa thực hiện ngắn hạn</t>
  </si>
  <si>
    <t>Phải trả ngắn hạn khác</t>
  </si>
  <si>
    <t>Vay và nợ thuê tài chính ngắn hạn</t>
  </si>
  <si>
    <t>Dự phòng phải trả ngắn hạn</t>
  </si>
  <si>
    <t>Quỹ khen thưởng, phúc lợi</t>
  </si>
  <si>
    <t>Nợ dài hạn</t>
  </si>
  <si>
    <t>Phải trả người bán dài hạn</t>
  </si>
  <si>
    <t>Phải trả dài hạn khác</t>
  </si>
  <si>
    <t>Vay và nợ thuê tài chính dài hạn</t>
  </si>
  <si>
    <t>Thuế thu nhập hoãn lại phải trả</t>
  </si>
  <si>
    <t>Dự phòng phải trả dài hạn</t>
  </si>
  <si>
    <t>D</t>
  </si>
  <si>
    <t>VỐN CHỦ SỞ HỮU</t>
  </si>
  <si>
    <t>Vốn chủ sở hữu</t>
  </si>
  <si>
    <t>Vốn góp của chủ sở hữu</t>
  </si>
  <si>
    <t>Cổ phiếu phổ thông có quyền biểu quyết</t>
  </si>
  <si>
    <t>411a</t>
  </si>
  <si>
    <t>Cổ phiếu ưu đãi</t>
  </si>
  <si>
    <t>411b</t>
  </si>
  <si>
    <t>Thặng dư vốn cổ phần</t>
  </si>
  <si>
    <t>Vốn khác của chủ sở hữu</t>
  </si>
  <si>
    <t>Cổ phiếu quỹ</t>
  </si>
  <si>
    <t>Quỹ đầu tư phát triển</t>
  </si>
  <si>
    <t>Quỹ khác thuộc vốn chủ sở hữu</t>
  </si>
  <si>
    <t>Lợi nhuận sau thuế chưa phân phối</t>
  </si>
  <si>
    <t>LNST chưa PP lũy kế đến cuối kỳ trước</t>
  </si>
  <si>
    <t>421a</t>
  </si>
  <si>
    <t>LNST chưa PP kỳ này</t>
  </si>
  <si>
    <t>421b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</si>
  <si>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</si>
  <si>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</si>
  <si>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</si>
  <si>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</si>
  <si>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 (300+400)</t>
  </si>
  <si>
    <t>Số cuối kỳ
31/12/2017</t>
  </si>
  <si>
    <t>chienluocsong.com</t>
  </si>
  <si>
    <t>BẢNG CÂN ĐỐI KẾ TOÁN (Doanh nghiệp trà đá)</t>
  </si>
  <si>
    <t>Nội dung</t>
  </si>
  <si>
    <t>1/10/2016-&gt;30/6/2017</t>
  </si>
  <si>
    <t>Doanh thu bán hàng và cung cấp dịch vụ</t>
  </si>
  <si>
    <t>01</t>
  </si>
  <si>
    <t>Các khoản giảm trừ doanh thu</t>
  </si>
  <si>
    <t>02</t>
  </si>
  <si>
    <t>Doanh thu thuần bán hàng và cung cấp dịch vụ ( 01 - 02)</t>
  </si>
  <si>
    <t>Giá vốn hàng bán</t>
  </si>
  <si>
    <t>Lợi nhuận gộp (10-11)</t>
  </si>
  <si>
    <t>Doanh thu tài chính</t>
  </si>
  <si>
    <t>Chi phí tài chính</t>
  </si>
  <si>
    <t>Chi phí lãi vay</t>
  </si>
  <si>
    <t>Phần lỗ trong công ty liên kết</t>
  </si>
  <si>
    <t>Chi phí bán hàng</t>
  </si>
  <si>
    <t>Chi phí quản lý DN</t>
  </si>
  <si>
    <t>Lợi nhuận thuần từ HĐKD (20+21-22-25-26)</t>
  </si>
  <si>
    <t>Thu nhập khác</t>
  </si>
  <si>
    <t>Chi phí khác</t>
  </si>
  <si>
    <t>Lợi nhuận khác (31-32)</t>
  </si>
  <si>
    <t>Lợi nhuận trước thuế (30+40)</t>
  </si>
  <si>
    <t>Thuế TNDN hiện hành</t>
  </si>
  <si>
    <t>Thuế TNHD hoãn lại</t>
  </si>
  <si>
    <t>Lợi nhuận sau thuế (50-51-52)</t>
  </si>
  <si>
    <t>LN sau thuế của cđ cty mẹ</t>
  </si>
  <si>
    <t>LN sau thuế của CĐ không kiểm soát</t>
  </si>
  <si>
    <t>Lãi cơ bản trên cổ phiếu</t>
  </si>
  <si>
    <t>Giải thích</t>
  </si>
  <si>
    <t>5000đ/cốc, bán được 72.000 cốc/năm; trung bình 200 cốc/ngày</t>
  </si>
  <si>
    <t>Doanh thu trừ giá vốn hàng bán</t>
  </si>
  <si>
    <t>Lợi nhuận trước thuế - thuế</t>
  </si>
  <si>
    <t>Chỉ số</t>
  </si>
  <si>
    <t>Doanh thu thuần</t>
  </si>
  <si>
    <t>Tỷ lệ lợi nhuận gộp</t>
  </si>
  <si>
    <t>Lợi nhuận sau thuế</t>
  </si>
  <si>
    <t>Tổng số lượng cổ phiếu</t>
  </si>
  <si>
    <t>Lợi nhuận sau thuế trên mỗi cp: EPS</t>
  </si>
  <si>
    <t>Chỉ số P/E</t>
  </si>
  <si>
    <t>Giá trị sổ sách/cổ phiếu</t>
  </si>
  <si>
    <t>Vốn hóa thị trường (tỷ đồng)</t>
  </si>
  <si>
    <t>Lợi nhuận gộp</t>
  </si>
  <si>
    <t xml:space="preserve">Giá cổ phiếu </t>
  </si>
  <si>
    <r>
      <t xml:space="preserve">Lợi nhuận trên doanh thu </t>
    </r>
    <r>
      <rPr>
        <sz val="11"/>
        <color rgb="FFFF0000"/>
        <rFont val="Calibri"/>
        <family val="2"/>
        <scheme val="minor"/>
      </rPr>
      <t>ROA</t>
    </r>
  </si>
  <si>
    <r>
      <t xml:space="preserve">Lợi nhuận trên vốn CSH </t>
    </r>
    <r>
      <rPr>
        <sz val="11"/>
        <color rgb="FFFF0000"/>
        <rFont val="Calibri"/>
        <family val="2"/>
        <scheme val="minor"/>
      </rPr>
      <t>ROE</t>
    </r>
  </si>
  <si>
    <t>Số kỳ này</t>
  </si>
  <si>
    <t>&lt;1&gt; trừ &lt;2&gt;</t>
  </si>
  <si>
    <t>&lt;3&gt; chia &lt;1&gt;</t>
  </si>
  <si>
    <t>Sau khi trừ thuế</t>
  </si>
  <si>
    <t>&lt;5&gt; chia &lt;1&gt;</t>
  </si>
  <si>
    <t>&lt;5&gt; chia &lt;7&gt;</t>
  </si>
  <si>
    <t>&lt;5&gt; chia &lt;9&gt;</t>
  </si>
  <si>
    <t>mệnh giá CP 10.000 đ</t>
  </si>
  <si>
    <t>ước lượng thông qua lãi suất tiền gửi NH</t>
  </si>
  <si>
    <t>Lãi suất ngân hàng</t>
  </si>
  <si>
    <t>Tương ứng lãi suất 20%</t>
  </si>
  <si>
    <t>Tương ứng với số lượng cổ phiếu</t>
  </si>
  <si>
    <t>Lãi suất kỳ vọng</t>
  </si>
  <si>
    <t>Tương ứng với P/E</t>
  </si>
  <si>
    <t>Lợi nhuận sau thuế hiện tại</t>
  </si>
  <si>
    <t>Số lượng cổ phiếu hiện tại</t>
  </si>
  <si>
    <t>Số tiền kiếm được trên mỗi cổ phiếu hiện tại</t>
  </si>
  <si>
    <t>"=100/6". Mất 16,7 năm để bạn nhận lại được tổng lãi suất đúng bằng số vốn gửi.</t>
  </si>
  <si>
    <t>Giá cổ phiếu hiện tại</t>
  </si>
  <si>
    <t>Mất 5 năm để số tiền gửi nhân đôi với ĐK lãi suất rút ra hàng năm. Còn nếu ko rút lãi thì mất 3,6 năm</t>
  </si>
  <si>
    <t>chỉ số EPS: Earning per Stock</t>
  </si>
  <si>
    <t>P/E nhân EPS ( &lt;4&gt; nhân &lt;7&gt; )</t>
  </si>
  <si>
    <t xml:space="preserve">Số tiền cần gọi </t>
  </si>
  <si>
    <t>Tương ứng với số cổ phiếu</t>
  </si>
  <si>
    <t>Tổng số cổ phiếu của DN tương lai</t>
  </si>
  <si>
    <t>Tương ứng với %</t>
  </si>
  <si>
    <t>TÍNH GIÁ MỖI CỔ PHIẾU</t>
  </si>
  <si>
    <t>&lt;9&gt; chia &lt;8&gt;</t>
  </si>
  <si>
    <t>990tr tướng ứng với 1,72% cổ phần</t>
  </si>
  <si>
    <t>Chỉ số P/E ở lãi suất 20%</t>
  </si>
  <si>
    <t>Giả định với chỉ số ROE 32%</t>
  </si>
  <si>
    <t>Tổng số gọi vốn</t>
  </si>
  <si>
    <t>Tổng số vốn của DN mới</t>
  </si>
  <si>
    <t>Tương ứng với lượng cổ phiếu</t>
  </si>
  <si>
    <t xml:space="preserve">Tương ứng với % </t>
  </si>
  <si>
    <t>&lt;13&gt; chia &lt;12&gt;</t>
  </si>
  <si>
    <t>&lt;14&gt; chia &lt;16&gt;</t>
  </si>
  <si>
    <t>&lt;15&gt; chia &lt;12&gt;</t>
  </si>
  <si>
    <t>Số vốn dự kiến</t>
  </si>
  <si>
    <t>ROE dự kiến</t>
  </si>
  <si>
    <t>Chỉ số EPS</t>
  </si>
  <si>
    <t>Giá cổ phiếu</t>
  </si>
  <si>
    <t>Chỉ số P/E ở ROE 30%</t>
  </si>
  <si>
    <t>Tổng số vốn cần gọi</t>
  </si>
  <si>
    <t>Tương ứng với số cổ phần</t>
  </si>
  <si>
    <t>Dự kiến số vốn cần thiết</t>
  </si>
  <si>
    <t>&lt;1&gt; chia 10.000đ</t>
  </si>
  <si>
    <t>dự kiến lợi nhuận trên vốn CSH</t>
  </si>
  <si>
    <t>&lt;1&gt; nhân &lt;3&gt;</t>
  </si>
  <si>
    <t>&lt;4&gt; chia &lt;2&gt;</t>
  </si>
  <si>
    <t>dự đoán rằng Shark sẽ đồng ý ở ROE 30%</t>
  </si>
  <si>
    <t>&lt;5&gt; nhân &lt;6&gt;</t>
  </si>
  <si>
    <t>là số vốn dự kiến ban đầu hoặc một phần tùy vào lộ trình đầu tư</t>
  </si>
  <si>
    <t>&lt;8&gt; chia &lt;7&gt;</t>
  </si>
  <si>
    <t>&lt;9&gt; chia &lt;2&gt;</t>
  </si>
  <si>
    <t>Tính toán dựa trên mô hình kinh doanh mới ở dạng ý tưởng</t>
  </si>
  <si>
    <t>1/1/2017-&gt;31/12/2017</t>
  </si>
  <si>
    <t>BÁO CÁO KẾT QUẢ HOẠT ĐỘNG KINH DOANH (Quán trà đá)</t>
  </si>
  <si>
    <t>Lợi nhuận thuần từ HĐKD</t>
  </si>
  <si>
    <t xml:space="preserve">Lợi nhuận trước thuế </t>
  </si>
  <si>
    <t>Lợi nhuận sau thuế (50-51)</t>
  </si>
  <si>
    <t xml:space="preserve">Chỉ số P/E </t>
  </si>
  <si>
    <t>Tương ứng %</t>
  </si>
  <si>
    <t>Khi ROE tăng thì % mua được với 1 tỷ cũng tăng</t>
  </si>
  <si>
    <t>Số cổ phần tương ứng với 3 tỷ</t>
  </si>
  <si>
    <t>BẢng cân đối đầy đủ</t>
  </si>
  <si>
    <t>BẢng cân đối tóm tắt</t>
  </si>
  <si>
    <t>BÁO CÁO KẾT QUẢ HOẠT ĐỘNG KINH DOANH (đầy đủ)</t>
  </si>
  <si>
    <t>bảng tóm tắt</t>
  </si>
  <si>
    <t>So sánh theo quý</t>
  </si>
  <si>
    <t>Hoa Sen</t>
  </si>
  <si>
    <t>BẢNG CÂN ĐỐI KẾ TOÁN</t>
  </si>
  <si>
    <t>TẬP ĐOÀN HOA SEN (HSG)</t>
  </si>
  <si>
    <t>TẬP ĐOÀN HÒA PHÁT HPG</t>
  </si>
  <si>
    <t>BÁO CÁO LƯU CHUYỂN TIỀN TỆ</t>
  </si>
  <si>
    <t>HOA SEN</t>
  </si>
  <si>
    <t>HÒA PHÁT</t>
  </si>
  <si>
    <t>1/4/2017 tới 30/6/2017</t>
  </si>
  <si>
    <t>1/4/2015 tới 30/6/2016</t>
  </si>
  <si>
    <t>Chênh lệch</t>
  </si>
  <si>
    <t>% thay đổi</t>
  </si>
  <si>
    <t>&lt;Hòa phát không có số riêng theo quý&gt;</t>
  </si>
  <si>
    <t>Số cuối kỳ
30/6/2017</t>
  </si>
  <si>
    <t>Số đầu kỳ
01/10/2016</t>
  </si>
  <si>
    <t>Số đầu kỳ
01/1/2017</t>
  </si>
  <si>
    <t>CHIỈ TIÊU</t>
  </si>
  <si>
    <t>Kỳ này: 1/10/2016-&gt; 30/6/2017</t>
  </si>
  <si>
    <t>Kỳ trước: 1/10/2015 -&gt; 30/6/2016</t>
  </si>
  <si>
    <t>1/1/2017-&gt;30/6/2017</t>
  </si>
  <si>
    <t>1/1/2016-&gt;30/6/2016</t>
  </si>
  <si>
    <t>Doanh thu</t>
  </si>
  <si>
    <t>LƯU CHUYỂN TỪ HOẠT ĐỘNG KD</t>
  </si>
  <si>
    <t>Lợi nhuận trước thuế</t>
  </si>
  <si>
    <t>Điều chỉnh cho các khoản</t>
  </si>
  <si>
    <t>Khấu hao TSCĐ và BĐSĐT</t>
  </si>
  <si>
    <t>Phân bổ lợi thế thương mại</t>
  </si>
  <si>
    <t>Các khoản dự phòng</t>
  </si>
  <si>
    <t>03</t>
  </si>
  <si>
    <t>Lãi, lỗ CLTG hối đoái do đánh giá lại các khoản tiền tệ có gốc ngoại tệ</t>
  </si>
  <si>
    <t>04</t>
  </si>
  <si>
    <t>Lãi, lỗ từ hoạt động đầu tư</t>
  </si>
  <si>
    <t>05</t>
  </si>
  <si>
    <t>06</t>
  </si>
  <si>
    <t>Lợi nhuận từ HĐKD trước thay đổi vốn lưu động</t>
  </si>
  <si>
    <t>08</t>
  </si>
  <si>
    <t>Tăng, giảm các khoản phải thu</t>
  </si>
  <si>
    <t>09</t>
  </si>
  <si>
    <t>Lợi nhuận khác</t>
  </si>
  <si>
    <t>Tăng, giảm hàng tồn kho</t>
  </si>
  <si>
    <t>Tăng, giảm các khoản phải trả</t>
  </si>
  <si>
    <t>Tăng, giảm chi phí trả trước</t>
  </si>
  <si>
    <t>Tiền lãi vay đã trả</t>
  </si>
  <si>
    <t>Thuế thu nhập DN đã nộp</t>
  </si>
  <si>
    <t>Tiền thu khác từ hoạt động KD</t>
  </si>
  <si>
    <t>BÁO CÁO KẾT QUẢ HOẠT ĐỘNG KINH DOANH TẬP ĐOÀN HOA SEN</t>
  </si>
  <si>
    <t>BÁO CÁO KẾT QUẢ HOẠT ĐỘNG KINH DOANH TẬP ĐOÀN HÒA PHÁT</t>
  </si>
  <si>
    <t>Tiền chi khác từ hoạt động KD</t>
  </si>
  <si>
    <t>ĐVT: Triệu đồng</t>
  </si>
  <si>
    <t>Lưu chuyển tiền thuần từ hoạt động KD</t>
  </si>
  <si>
    <t>1/10/2015-&gt;30/6/2016</t>
  </si>
  <si>
    <t>LƯU CHUYỂN TIỀN TỪ HOẠT ĐỘNG ĐẦU TƯ</t>
  </si>
  <si>
    <t>Tiều để mua sắm, XD TSCĐ và các TS dài hạn khác</t>
  </si>
  <si>
    <t>Tiền thu từ TL nhượng bán TSCĐ và các tài sản khác</t>
  </si>
  <si>
    <t>Tiền chi cho vay, mua công cụ nợ của các đơn vị khác</t>
  </si>
  <si>
    <t>Tiền thu hồi cho vay, bán lại các công cụ nợ của các đv khác</t>
  </si>
  <si>
    <t>Tiền chi đầu tư góp vốn vào đơn vị khác</t>
  </si>
  <si>
    <t>Tiền thu hồi đầu tư góp vốn vào đơn vị khác</t>
  </si>
  <si>
    <t>Tiền thu lãi cho vay, cổ tức và  lợi nhuận được chia</t>
  </si>
  <si>
    <t>Mua các công ty con (đã trừ đi số tiền của công ty con được mua)</t>
  </si>
  <si>
    <t>Lưu chuyển tiền thuần từ hoạt động đầu tư</t>
  </si>
  <si>
    <t>LƯU CHUYỂN TỪ HOẠT ĐỘNG TÀI CHÍNH</t>
  </si>
  <si>
    <t>Tiền thu từ phát hành cổ phiếu, nhận vốn góp của chủ sở hữu</t>
  </si>
  <si>
    <t>Lợi nhuận thuần từ HĐKD (20+21-22+24-25-26)</t>
  </si>
  <si>
    <t>Tiền chi trả vốn góp cho các chủ sở hữu, mua lại CP của DN</t>
  </si>
  <si>
    <t>Tiền thu từ đi vay</t>
  </si>
  <si>
    <t>Tiền trả nợ gốc vay</t>
  </si>
  <si>
    <t>Tiền trả nợ gốc thuê tài chính</t>
  </si>
  <si>
    <t>Cổ tức, lợi nhuận đã trả cho chủ sở hữu</t>
  </si>
  <si>
    <t>Lưu chuyển tiền thuần từ hoạt động tài chính (=30-&gt;36)</t>
  </si>
  <si>
    <t>Lưu chuyển tiền thuần trong kỳ (20+30+40)</t>
  </si>
  <si>
    <t>Tiền và tương đương tiền đầu kỳ</t>
  </si>
  <si>
    <t>Ảnh hưởng của thay đổi tỷ giá hối đoái quy đổi ngoại tệ</t>
  </si>
  <si>
    <t>Tiền  và tương đương tiền cuối kỳ (50+60+61)</t>
  </si>
  <si>
    <t>%</t>
  </si>
  <si>
    <t>Hòa Phát</t>
  </si>
  <si>
    <t>entry</t>
  </si>
  <si>
    <t>Kỳ này</t>
  </si>
  <si>
    <t>Cùng kỳ năm trước</t>
  </si>
  <si>
    <t>12.1</t>
  </si>
  <si>
    <t>Lợi nhuận trên doanh thu ROA</t>
  </si>
  <si>
    <t>Lợi nhuận trên vốn CSH ROE</t>
  </si>
  <si>
    <t>12.3</t>
  </si>
  <si>
    <t>Giá cổ phiếu (19/10)</t>
  </si>
  <si>
    <t>Giá trị sổ sách (Tổng TS-Tổng nợ)</t>
  </si>
  <si>
    <t>Chi phí quản lý doanh nghiệp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</si>
</sst>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7" formatCode="_(* #,##0.0_);_(* \(#,##0.0\);_(* &quot;-&quot;??_);_(@_)"/>
    <numFmt numFmtId="168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/>
    <xf numFmtId="0" fontId="0" fillId="2" borderId="0" xfId="0" applyFill="1"/>
    <xf numFmtId="164" fontId="5" fillId="2" borderId="0" xfId="1" applyNumberFormat="1" applyFont="1" applyFill="1"/>
    <xf numFmtId="0" fontId="6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0" fontId="6" fillId="0" borderId="0" xfId="0" applyFont="1"/>
    <xf numFmtId="164" fontId="5" fillId="0" borderId="0" xfId="1" applyNumberFormat="1" applyFont="1"/>
    <xf numFmtId="164" fontId="5" fillId="0" borderId="0" xfId="0" applyNumberFormat="1" applyFont="1"/>
    <xf numFmtId="0" fontId="7" fillId="3" borderId="0" xfId="0" applyFont="1" applyFill="1"/>
    <xf numFmtId="0" fontId="0" fillId="3" borderId="0" xfId="0" applyFill="1"/>
    <xf numFmtId="164" fontId="3" fillId="3" borderId="0" xfId="1" applyNumberFormat="1" applyFont="1" applyFill="1"/>
    <xf numFmtId="0" fontId="8" fillId="0" borderId="0" xfId="0" applyFont="1"/>
    <xf numFmtId="164" fontId="8" fillId="0" borderId="0" xfId="1" applyNumberFormat="1" applyFont="1"/>
    <xf numFmtId="0" fontId="4" fillId="0" borderId="0" xfId="0" applyFont="1"/>
    <xf numFmtId="164" fontId="4" fillId="0" borderId="0" xfId="1" applyNumberFormat="1" applyFont="1"/>
    <xf numFmtId="0" fontId="3" fillId="2" borderId="0" xfId="0" applyFont="1" applyFill="1"/>
    <xf numFmtId="164" fontId="3" fillId="2" borderId="0" xfId="1" applyNumberFormat="1" applyFont="1" applyFill="1"/>
    <xf numFmtId="164" fontId="6" fillId="0" borderId="0" xfId="1" applyNumberFormat="1" applyFont="1"/>
    <xf numFmtId="164" fontId="0" fillId="2" borderId="0" xfId="1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9" fillId="0" borderId="0" xfId="0" applyFont="1"/>
    <xf numFmtId="164" fontId="9" fillId="0" borderId="0" xfId="1" applyNumberFormat="1" applyFont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Border="1"/>
    <xf numFmtId="0" fontId="8" fillId="0" borderId="0" xfId="0" applyFont="1" applyBorder="1"/>
    <xf numFmtId="0" fontId="4" fillId="2" borderId="1" xfId="0" applyFont="1" applyFill="1" applyBorder="1"/>
    <xf numFmtId="0" fontId="0" fillId="2" borderId="1" xfId="0" applyFill="1" applyBorder="1"/>
    <xf numFmtId="0" fontId="6" fillId="0" borderId="1" xfId="0" applyFont="1" applyFill="1" applyBorder="1"/>
    <xf numFmtId="0" fontId="0" fillId="0" borderId="1" xfId="0" applyFill="1" applyBorder="1"/>
    <xf numFmtId="164" fontId="0" fillId="0" borderId="1" xfId="1" applyNumberFormat="1" applyFont="1" applyFill="1" applyBorder="1"/>
    <xf numFmtId="0" fontId="6" fillId="0" borderId="1" xfId="0" applyFont="1" applyBorder="1"/>
    <xf numFmtId="164" fontId="0" fillId="0" borderId="1" xfId="1" applyNumberFormat="1" applyFont="1" applyBorder="1"/>
    <xf numFmtId="0" fontId="0" fillId="0" borderId="1" xfId="0" applyBorder="1"/>
    <xf numFmtId="0" fontId="8" fillId="0" borderId="1" xfId="0" applyFont="1" applyBorder="1"/>
    <xf numFmtId="164" fontId="8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3" fillId="2" borderId="1" xfId="1" applyNumberFormat="1" applyFont="1" applyFill="1" applyBorder="1"/>
    <xf numFmtId="164" fontId="6" fillId="0" borderId="1" xfId="1" applyNumberFormat="1" applyFont="1" applyBorder="1"/>
    <xf numFmtId="0" fontId="5" fillId="0" borderId="1" xfId="0" applyFont="1" applyFill="1" applyBorder="1"/>
    <xf numFmtId="164" fontId="5" fillId="0" borderId="1" xfId="1" applyNumberFormat="1" applyFont="1" applyFill="1" applyBorder="1"/>
    <xf numFmtId="0" fontId="9" fillId="0" borderId="1" xfId="0" applyFont="1" applyBorder="1"/>
    <xf numFmtId="164" fontId="9" fillId="0" borderId="1" xfId="1" applyNumberFormat="1" applyFont="1" applyBorder="1"/>
    <xf numFmtId="0" fontId="4" fillId="4" borderId="1" xfId="0" applyFont="1" applyFill="1" applyBorder="1"/>
    <xf numFmtId="0" fontId="0" fillId="4" borderId="1" xfId="0" applyFill="1" applyBorder="1"/>
    <xf numFmtId="164" fontId="6" fillId="4" borderId="1" xfId="1" applyNumberFormat="1" applyFont="1" applyFill="1" applyBorder="1"/>
    <xf numFmtId="0" fontId="7" fillId="4" borderId="1" xfId="0" applyFont="1" applyFill="1" applyBorder="1"/>
    <xf numFmtId="164" fontId="3" fillId="4" borderId="1" xfId="1" applyNumberFormat="1" applyFont="1" applyFill="1" applyBorder="1"/>
    <xf numFmtId="0" fontId="3" fillId="4" borderId="1" xfId="0" applyFont="1" applyFill="1" applyBorder="1"/>
    <xf numFmtId="164" fontId="0" fillId="4" borderId="1" xfId="1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quotePrefix="1" applyFill="1" applyBorder="1" applyAlignment="1">
      <alignment horizontal="right" wrapText="1"/>
    </xf>
    <xf numFmtId="164" fontId="0" fillId="5" borderId="1" xfId="1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5" borderId="10" xfId="0" applyFill="1" applyBorder="1"/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 horizontal="right" wrapText="1"/>
    </xf>
    <xf numFmtId="164" fontId="0" fillId="5" borderId="10" xfId="1" applyNumberFormat="1" applyFont="1" applyFill="1" applyBorder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quotePrefix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164" fontId="3" fillId="0" borderId="1" xfId="2" applyNumberFormat="1" applyFont="1" applyFill="1" applyBorder="1"/>
    <xf numFmtId="9" fontId="0" fillId="0" borderId="1" xfId="2" applyFont="1" applyFill="1" applyBorder="1"/>
    <xf numFmtId="164" fontId="0" fillId="0" borderId="1" xfId="2" applyNumberFormat="1" applyFont="1" applyFill="1" applyBorder="1"/>
    <xf numFmtId="9" fontId="0" fillId="0" borderId="1" xfId="2" applyFont="1" applyBorder="1"/>
    <xf numFmtId="165" fontId="0" fillId="0" borderId="1" xfId="0" applyNumberFormat="1" applyBorder="1"/>
    <xf numFmtId="164" fontId="0" fillId="0" borderId="1" xfId="0" applyNumberFormat="1" applyBorder="1"/>
    <xf numFmtId="0" fontId="3" fillId="6" borderId="1" xfId="0" applyFont="1" applyFill="1" applyBorder="1" applyAlignment="1">
      <alignment horizontal="center"/>
    </xf>
    <xf numFmtId="9" fontId="3" fillId="6" borderId="1" xfId="2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1" fillId="0" borderId="8" xfId="0" applyFont="1" applyBorder="1"/>
    <xf numFmtId="0" fontId="6" fillId="0" borderId="0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8" fillId="0" borderId="0" xfId="0" applyFont="1" applyFill="1" applyBorder="1"/>
    <xf numFmtId="164" fontId="8" fillId="0" borderId="0" xfId="1" applyNumberFormat="1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164" fontId="6" fillId="0" borderId="0" xfId="1" applyNumberFormat="1" applyFont="1" applyFill="1" applyBorder="1"/>
    <xf numFmtId="0" fontId="9" fillId="0" borderId="0" xfId="0" applyFont="1" applyFill="1" applyBorder="1"/>
    <xf numFmtId="164" fontId="9" fillId="0" borderId="0" xfId="1" applyNumberFormat="1" applyFont="1" applyFill="1" applyBorder="1"/>
    <xf numFmtId="0" fontId="0" fillId="7" borderId="1" xfId="0" applyFont="1" applyFill="1" applyBorder="1"/>
    <xf numFmtId="0" fontId="0" fillId="7" borderId="1" xfId="0" applyFill="1" applyBorder="1"/>
    <xf numFmtId="164" fontId="0" fillId="7" borderId="1" xfId="1" applyNumberFormat="1" applyFont="1" applyFill="1" applyBorder="1"/>
    <xf numFmtId="164" fontId="0" fillId="7" borderId="1" xfId="1" applyNumberFormat="1" applyFont="1" applyFill="1" applyBorder="1" applyAlignment="1">
      <alignment wrapText="1"/>
    </xf>
    <xf numFmtId="9" fontId="0" fillId="7" borderId="1" xfId="2" applyFont="1" applyFill="1" applyBorder="1"/>
    <xf numFmtId="0" fontId="0" fillId="7" borderId="1" xfId="0" applyFill="1" applyBorder="1" applyAlignment="1">
      <alignment wrapText="1"/>
    </xf>
    <xf numFmtId="9" fontId="0" fillId="0" borderId="0" xfId="0" applyNumberFormat="1"/>
    <xf numFmtId="9" fontId="3" fillId="0" borderId="1" xfId="2" applyFont="1" applyFill="1" applyBorder="1" applyAlignment="1">
      <alignment horizontal="center"/>
    </xf>
    <xf numFmtId="9" fontId="3" fillId="0" borderId="1" xfId="2" applyFont="1" applyFill="1" applyBorder="1"/>
    <xf numFmtId="43" fontId="3" fillId="0" borderId="1" xfId="1" applyFont="1" applyFill="1" applyBorder="1"/>
    <xf numFmtId="164" fontId="0" fillId="0" borderId="1" xfId="2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3" fillId="0" borderId="1" xfId="1" applyNumberFormat="1" applyFont="1" applyFill="1" applyBorder="1"/>
    <xf numFmtId="1" fontId="0" fillId="0" borderId="1" xfId="2" applyNumberFormat="1" applyFont="1" applyFill="1" applyBorder="1"/>
    <xf numFmtId="164" fontId="0" fillId="0" borderId="1" xfId="1" applyNumberFormat="1" applyFont="1" applyFill="1" applyBorder="1" applyAlignment="1">
      <alignment horizontal="left"/>
    </xf>
    <xf numFmtId="10" fontId="0" fillId="0" borderId="1" xfId="2" applyNumberFormat="1" applyFont="1" applyFill="1" applyBorder="1"/>
    <xf numFmtId="164" fontId="0" fillId="0" borderId="1" xfId="1" applyNumberFormat="1" applyFont="1" applyFill="1" applyBorder="1" applyAlignment="1">
      <alignment wrapText="1"/>
    </xf>
    <xf numFmtId="164" fontId="0" fillId="0" borderId="0" xfId="0" applyNumberFormat="1"/>
    <xf numFmtId="0" fontId="0" fillId="0" borderId="0" xfId="0" applyFont="1" applyFill="1" applyBorder="1"/>
    <xf numFmtId="0" fontId="11" fillId="0" borderId="0" xfId="0" applyFont="1" applyFill="1" applyBorder="1"/>
    <xf numFmtId="0" fontId="0" fillId="0" borderId="3" xfId="0" applyFont="1" applyFill="1" applyBorder="1"/>
    <xf numFmtId="164" fontId="0" fillId="0" borderId="3" xfId="1" applyNumberFormat="1" applyFont="1" applyFill="1" applyBorder="1"/>
    <xf numFmtId="164" fontId="0" fillId="0" borderId="8" xfId="1" applyNumberFormat="1" applyFont="1" applyBorder="1"/>
    <xf numFmtId="167" fontId="0" fillId="0" borderId="1" xfId="1" applyNumberFormat="1" applyFont="1" applyBorder="1"/>
    <xf numFmtId="0" fontId="12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/>
    <xf numFmtId="0" fontId="13" fillId="0" borderId="10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0" fillId="8" borderId="0" xfId="0" applyFill="1"/>
    <xf numFmtId="0" fontId="0" fillId="9" borderId="0" xfId="0" applyFill="1"/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6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8" fontId="0" fillId="0" borderId="1" xfId="2" applyNumberFormat="1" applyFont="1" applyBorder="1"/>
    <xf numFmtId="164" fontId="0" fillId="0" borderId="0" xfId="0" applyNumberFormat="1" applyFill="1"/>
    <xf numFmtId="9" fontId="0" fillId="0" borderId="0" xfId="2" applyFont="1" applyFill="1"/>
    <xf numFmtId="0" fontId="3" fillId="2" borderId="0" xfId="0" applyFont="1" applyFill="1" applyAlignment="1">
      <alignment wrapText="1"/>
    </xf>
    <xf numFmtId="0" fontId="0" fillId="10" borderId="1" xfId="0" applyFill="1" applyBorder="1"/>
    <xf numFmtId="164" fontId="0" fillId="10" borderId="1" xfId="1" applyNumberFormat="1" applyFont="1" applyFill="1" applyBorder="1"/>
    <xf numFmtId="168" fontId="0" fillId="10" borderId="1" xfId="2" applyNumberFormat="1" applyFont="1" applyFill="1" applyBorder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164" fontId="3" fillId="0" borderId="0" xfId="1" applyNumberFormat="1" applyFont="1"/>
    <xf numFmtId="164" fontId="12" fillId="0" borderId="0" xfId="1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164" fontId="2" fillId="0" borderId="0" xfId="1" applyNumberFormat="1" applyFont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168" fontId="0" fillId="5" borderId="1" xfId="2" applyNumberFormat="1" applyFont="1" applyFill="1" applyBorder="1"/>
    <xf numFmtId="0" fontId="0" fillId="5" borderId="0" xfId="0" applyFill="1"/>
    <xf numFmtId="168" fontId="0" fillId="0" borderId="1" xfId="2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164" fontId="0" fillId="0" borderId="12" xfId="1" applyNumberFormat="1" applyFont="1" applyFill="1" applyBorder="1"/>
    <xf numFmtId="168" fontId="0" fillId="0" borderId="12" xfId="2" applyNumberFormat="1" applyFont="1" applyFill="1" applyBorder="1"/>
    <xf numFmtId="9" fontId="0" fillId="2" borderId="0" xfId="2" applyFont="1" applyFill="1"/>
    <xf numFmtId="0" fontId="0" fillId="0" borderId="10" xfId="0" applyBorder="1"/>
    <xf numFmtId="0" fontId="0" fillId="2" borderId="10" xfId="0" applyFill="1" applyBorder="1"/>
    <xf numFmtId="0" fontId="2" fillId="0" borderId="0" xfId="0" applyFont="1"/>
    <xf numFmtId="9" fontId="3" fillId="2" borderId="1" xfId="2" applyFont="1" applyFill="1" applyBorder="1" applyAlignment="1">
      <alignment horizontal="center"/>
    </xf>
    <xf numFmtId="9" fontId="3" fillId="10" borderId="1" xfId="2" applyFont="1" applyFill="1" applyBorder="1" applyAlignment="1">
      <alignment horizontal="center"/>
    </xf>
    <xf numFmtId="0" fontId="0" fillId="8" borderId="1" xfId="0" applyFill="1" applyBorder="1"/>
    <xf numFmtId="0" fontId="3" fillId="6" borderId="1" xfId="0" applyFont="1" applyFill="1" applyBorder="1" applyAlignment="1"/>
    <xf numFmtId="0" fontId="3" fillId="11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164" fontId="0" fillId="0" borderId="1" xfId="2" applyNumberFormat="1" applyFont="1" applyBorder="1"/>
    <xf numFmtId="16" fontId="0" fillId="0" borderId="1" xfId="0" applyNumberFormat="1" applyBorder="1"/>
    <xf numFmtId="164" fontId="10" fillId="0" borderId="0" xfId="1" applyNumberFormat="1" applyFont="1"/>
    <xf numFmtId="164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="80" zoomScaleNormal="80" workbookViewId="0">
      <selection activeCell="D26" sqref="D26"/>
    </sheetView>
  </sheetViews>
  <sheetFormatPr defaultRowHeight="14.4"/>
  <cols>
    <col min="2" max="2" width="26.26171875" customWidth="1"/>
    <col min="3" max="3" width="13.15625" customWidth="1"/>
    <col min="4" max="4" width="23.83984375" customWidth="1"/>
    <col min="5" max="5" width="26.83984375" bestFit="1" customWidth="1"/>
    <col min="6" max="6" width="3.578125" customWidth="1"/>
    <col min="7" max="7" width="3.26171875" customWidth="1"/>
    <col min="8" max="8" width="37.83984375" customWidth="1"/>
    <col min="9" max="9" width="15" customWidth="1"/>
    <col min="10" max="10" width="16.41796875" customWidth="1"/>
    <col min="11" max="11" width="28.41796875" customWidth="1"/>
    <col min="12" max="12" width="4.15625" customWidth="1"/>
    <col min="13" max="13" width="17.83984375" bestFit="1" customWidth="1"/>
    <col min="14" max="17" width="9.578125" bestFit="1" customWidth="1"/>
    <col min="18" max="18" width="4.41796875" customWidth="1"/>
  </cols>
  <sheetData>
    <row r="1" spans="1:11" ht="14.7" thickBot="1">
      <c r="H1" s="159" t="s">
        <v>218</v>
      </c>
    </row>
    <row r="2" spans="1:11">
      <c r="B2" s="159" t="s">
        <v>217</v>
      </c>
      <c r="F2" s="59"/>
      <c r="G2" s="60"/>
      <c r="H2" s="60"/>
      <c r="I2" s="60"/>
      <c r="J2" s="60"/>
      <c r="K2" s="61"/>
    </row>
    <row r="3" spans="1:11">
      <c r="F3" s="62"/>
      <c r="G3" s="156" t="s">
        <v>108</v>
      </c>
      <c r="H3" s="156"/>
      <c r="I3" s="156"/>
      <c r="J3" s="156"/>
      <c r="K3" s="63"/>
    </row>
    <row r="4" spans="1:11">
      <c r="D4" t="s">
        <v>0</v>
      </c>
      <c r="F4" s="62"/>
      <c r="G4" s="30"/>
      <c r="H4" s="30"/>
      <c r="I4" s="30"/>
      <c r="J4" s="30"/>
      <c r="K4" s="63"/>
    </row>
    <row r="5" spans="1:11" ht="28.8">
      <c r="A5" s="2" t="s">
        <v>1</v>
      </c>
      <c r="B5" s="2" t="s">
        <v>2</v>
      </c>
      <c r="C5" s="2" t="s">
        <v>3</v>
      </c>
      <c r="D5" s="3" t="s">
        <v>106</v>
      </c>
      <c r="E5" s="3"/>
      <c r="F5" s="62"/>
      <c r="G5" s="57" t="s">
        <v>1</v>
      </c>
      <c r="H5" s="57" t="s">
        <v>2</v>
      </c>
      <c r="I5" s="57" t="s">
        <v>3</v>
      </c>
      <c r="J5" s="58" t="s">
        <v>106</v>
      </c>
      <c r="K5" s="63"/>
    </row>
    <row r="6" spans="1:11">
      <c r="A6" s="4" t="s">
        <v>4</v>
      </c>
      <c r="B6" s="4" t="s">
        <v>5</v>
      </c>
      <c r="C6" s="5">
        <v>100</v>
      </c>
      <c r="D6" s="6">
        <f>D7+D10+D14+D23+D26</f>
        <v>4500000</v>
      </c>
      <c r="E6" s="6"/>
      <c r="F6" s="62"/>
      <c r="G6" s="50" t="s">
        <v>4</v>
      </c>
      <c r="H6" s="50" t="s">
        <v>5</v>
      </c>
      <c r="I6" s="51">
        <v>100</v>
      </c>
      <c r="J6" s="52">
        <f>J8+J10</f>
        <v>4500000</v>
      </c>
      <c r="K6" s="63"/>
    </row>
    <row r="7" spans="1:11">
      <c r="A7" s="7" t="s">
        <v>6</v>
      </c>
      <c r="B7" s="7" t="s">
        <v>7</v>
      </c>
      <c r="C7" s="8">
        <v>110</v>
      </c>
      <c r="D7" s="9">
        <f>SUM(D8:D9)</f>
        <v>2000000</v>
      </c>
      <c r="E7" s="9"/>
      <c r="F7" s="62"/>
      <c r="G7" s="34" t="s">
        <v>6</v>
      </c>
      <c r="H7" s="34" t="s">
        <v>7</v>
      </c>
      <c r="I7" s="35">
        <v>110</v>
      </c>
      <c r="J7" s="36"/>
      <c r="K7" s="63"/>
    </row>
    <row r="8" spans="1:11">
      <c r="A8" s="8">
        <v>1</v>
      </c>
      <c r="B8" s="8" t="s">
        <v>8</v>
      </c>
      <c r="C8" s="8">
        <v>111</v>
      </c>
      <c r="D8" s="9">
        <v>2000000</v>
      </c>
      <c r="E8" s="9"/>
      <c r="F8" s="62"/>
      <c r="G8" s="35">
        <v>1</v>
      </c>
      <c r="H8" s="35" t="s">
        <v>8</v>
      </c>
      <c r="I8" s="35">
        <v>111</v>
      </c>
      <c r="J8" s="36">
        <v>2000000</v>
      </c>
      <c r="K8" s="63"/>
    </row>
    <row r="9" spans="1:11">
      <c r="A9" s="8">
        <v>2</v>
      </c>
      <c r="B9" s="8" t="s">
        <v>9</v>
      </c>
      <c r="C9" s="8">
        <v>112</v>
      </c>
      <c r="D9" s="9">
        <v>0</v>
      </c>
      <c r="E9" s="9"/>
      <c r="F9" s="62"/>
      <c r="G9" s="37" t="s">
        <v>25</v>
      </c>
      <c r="H9" s="37" t="s">
        <v>26</v>
      </c>
      <c r="I9" s="35">
        <v>140</v>
      </c>
      <c r="J9" s="38"/>
      <c r="K9" s="63"/>
    </row>
    <row r="10" spans="1:11">
      <c r="A10" s="10" t="s">
        <v>10</v>
      </c>
      <c r="B10" s="10" t="s">
        <v>11</v>
      </c>
      <c r="C10" s="8">
        <v>120</v>
      </c>
      <c r="D10" s="1"/>
      <c r="E10" s="1"/>
      <c r="F10" s="62"/>
      <c r="G10" s="39">
        <v>1</v>
      </c>
      <c r="H10" s="39" t="s">
        <v>26</v>
      </c>
      <c r="I10" s="35">
        <v>141</v>
      </c>
      <c r="J10" s="38">
        <v>2500000</v>
      </c>
      <c r="K10" s="63"/>
    </row>
    <row r="11" spans="1:11">
      <c r="A11">
        <v>1</v>
      </c>
      <c r="B11" t="s">
        <v>12</v>
      </c>
      <c r="C11" s="8">
        <v>121</v>
      </c>
      <c r="D11" s="1">
        <v>0</v>
      </c>
      <c r="E11" s="1"/>
      <c r="F11" s="62"/>
      <c r="G11" s="37" t="s">
        <v>28</v>
      </c>
      <c r="H11" s="37" t="s">
        <v>29</v>
      </c>
      <c r="I11" s="35">
        <v>150</v>
      </c>
      <c r="J11" s="38">
        <v>0</v>
      </c>
      <c r="K11" s="63"/>
    </row>
    <row r="12" spans="1:11">
      <c r="A12">
        <v>2</v>
      </c>
      <c r="B12" t="s">
        <v>13</v>
      </c>
      <c r="C12" s="8">
        <v>122</v>
      </c>
      <c r="D12" s="1">
        <v>0</v>
      </c>
      <c r="E12" s="1"/>
      <c r="F12" s="62"/>
      <c r="G12" s="53" t="s">
        <v>33</v>
      </c>
      <c r="H12" s="53" t="s">
        <v>34</v>
      </c>
      <c r="I12" s="51">
        <v>200</v>
      </c>
      <c r="J12" s="54">
        <f>J15+J17</f>
        <v>5500000</v>
      </c>
      <c r="K12" s="63"/>
    </row>
    <row r="13" spans="1:11">
      <c r="A13">
        <v>3</v>
      </c>
      <c r="B13" t="s">
        <v>14</v>
      </c>
      <c r="C13" s="8">
        <v>123</v>
      </c>
      <c r="D13" s="1">
        <v>0</v>
      </c>
      <c r="E13" s="1"/>
      <c r="F13" s="62"/>
      <c r="G13" s="37" t="s">
        <v>6</v>
      </c>
      <c r="H13" s="37" t="s">
        <v>35</v>
      </c>
      <c r="I13" s="35">
        <v>210</v>
      </c>
      <c r="J13" s="38"/>
      <c r="K13" s="63"/>
    </row>
    <row r="14" spans="1:11">
      <c r="A14" s="10" t="s">
        <v>15</v>
      </c>
      <c r="B14" s="10" t="s">
        <v>16</v>
      </c>
      <c r="C14" s="8">
        <v>130</v>
      </c>
      <c r="D14" s="11">
        <f>SUM(D15:D21)</f>
        <v>0</v>
      </c>
      <c r="E14" s="11"/>
      <c r="F14" s="62"/>
      <c r="G14" s="39">
        <v>1</v>
      </c>
      <c r="H14" s="39" t="s">
        <v>36</v>
      </c>
      <c r="I14" s="35">
        <v>211</v>
      </c>
      <c r="J14" s="38">
        <v>0</v>
      </c>
      <c r="K14" s="63"/>
    </row>
    <row r="15" spans="1:11">
      <c r="A15">
        <v>1</v>
      </c>
      <c r="B15" t="s">
        <v>17</v>
      </c>
      <c r="C15" s="8">
        <v>131</v>
      </c>
      <c r="D15" s="1">
        <v>0</v>
      </c>
      <c r="E15" s="1"/>
      <c r="F15" s="62"/>
      <c r="G15" s="39">
        <v>2</v>
      </c>
      <c r="H15" s="39" t="s">
        <v>37</v>
      </c>
      <c r="I15" s="35">
        <v>212</v>
      </c>
      <c r="J15" s="38">
        <v>1500000</v>
      </c>
      <c r="K15" s="63"/>
    </row>
    <row r="16" spans="1:11">
      <c r="A16">
        <v>2</v>
      </c>
      <c r="B16" t="s">
        <v>18</v>
      </c>
      <c r="C16" s="8">
        <v>132</v>
      </c>
      <c r="D16" s="1">
        <v>0</v>
      </c>
      <c r="E16" s="1"/>
      <c r="F16" s="62"/>
      <c r="G16" s="37" t="s">
        <v>10</v>
      </c>
      <c r="H16" s="37" t="s">
        <v>43</v>
      </c>
      <c r="I16" s="35">
        <v>220</v>
      </c>
      <c r="J16" s="38"/>
      <c r="K16" s="63"/>
    </row>
    <row r="17" spans="1:11">
      <c r="A17">
        <v>3</v>
      </c>
      <c r="B17" t="s">
        <v>19</v>
      </c>
      <c r="C17" s="8">
        <v>133</v>
      </c>
      <c r="D17" s="1">
        <v>0</v>
      </c>
      <c r="E17" s="1"/>
      <c r="F17" s="62"/>
      <c r="G17" s="39">
        <v>1</v>
      </c>
      <c r="H17" s="39" t="s">
        <v>44</v>
      </c>
      <c r="I17" s="35">
        <v>221</v>
      </c>
      <c r="J17" s="38">
        <f>SUM(J18:J19)</f>
        <v>4000000</v>
      </c>
      <c r="K17" s="63"/>
    </row>
    <row r="18" spans="1:11">
      <c r="A18">
        <v>4</v>
      </c>
      <c r="B18" t="s">
        <v>20</v>
      </c>
      <c r="C18" s="8">
        <v>134</v>
      </c>
      <c r="D18" s="1">
        <v>0</v>
      </c>
      <c r="E18" s="1"/>
      <c r="F18" s="62"/>
      <c r="G18" s="39"/>
      <c r="H18" s="40" t="s">
        <v>45</v>
      </c>
      <c r="I18" s="40">
        <v>222</v>
      </c>
      <c r="J18" s="41">
        <v>4000000</v>
      </c>
      <c r="K18" s="63"/>
    </row>
    <row r="19" spans="1:11">
      <c r="A19">
        <v>5</v>
      </c>
      <c r="B19" t="s">
        <v>21</v>
      </c>
      <c r="C19" s="8">
        <v>135</v>
      </c>
      <c r="D19" s="1">
        <v>0</v>
      </c>
      <c r="E19" s="1"/>
      <c r="F19" s="62"/>
      <c r="G19" s="39"/>
      <c r="H19" s="40" t="s">
        <v>46</v>
      </c>
      <c r="I19" s="40">
        <v>223</v>
      </c>
      <c r="J19" s="41"/>
      <c r="K19" s="63"/>
    </row>
    <row r="20" spans="1:11">
      <c r="A20">
        <v>6</v>
      </c>
      <c r="B20" t="s">
        <v>22</v>
      </c>
      <c r="C20" s="8">
        <v>136</v>
      </c>
      <c r="D20" s="1">
        <v>0</v>
      </c>
      <c r="E20" s="1"/>
      <c r="F20" s="62"/>
      <c r="G20" s="42"/>
      <c r="H20" s="42" t="s">
        <v>62</v>
      </c>
      <c r="I20" s="42">
        <v>270</v>
      </c>
      <c r="J20" s="43">
        <f>J12+J6</f>
        <v>10000000</v>
      </c>
      <c r="K20" s="63"/>
    </row>
    <row r="21" spans="1:11">
      <c r="A21">
        <v>7</v>
      </c>
      <c r="B21" t="s">
        <v>23</v>
      </c>
      <c r="C21" s="8">
        <v>137</v>
      </c>
      <c r="D21" s="1">
        <v>0</v>
      </c>
      <c r="E21" s="1"/>
      <c r="F21" s="62"/>
      <c r="G21" s="55" t="s">
        <v>63</v>
      </c>
      <c r="H21" s="55" t="s">
        <v>64</v>
      </c>
      <c r="I21" s="55">
        <v>300</v>
      </c>
      <c r="J21" s="54">
        <f>J22+J40</f>
        <v>0</v>
      </c>
      <c r="K21" s="63"/>
    </row>
    <row r="22" spans="1:11">
      <c r="A22">
        <v>8</v>
      </c>
      <c r="B22" t="s">
        <v>24</v>
      </c>
      <c r="C22" s="8">
        <v>139</v>
      </c>
      <c r="D22" s="1"/>
      <c r="E22" s="1"/>
      <c r="F22" s="62"/>
      <c r="G22" s="37" t="s">
        <v>6</v>
      </c>
      <c r="H22" s="37" t="s">
        <v>65</v>
      </c>
      <c r="I22" s="37">
        <v>310</v>
      </c>
      <c r="J22" s="45">
        <v>0</v>
      </c>
      <c r="K22" s="63"/>
    </row>
    <row r="23" spans="1:11">
      <c r="A23" s="10" t="s">
        <v>25</v>
      </c>
      <c r="B23" s="10" t="s">
        <v>26</v>
      </c>
      <c r="C23" s="8">
        <v>140</v>
      </c>
      <c r="D23" s="12">
        <f>SUM(D24:D25)</f>
        <v>2500000</v>
      </c>
      <c r="E23" s="12"/>
      <c r="F23" s="62"/>
      <c r="G23" s="37" t="s">
        <v>10</v>
      </c>
      <c r="H23" s="37" t="s">
        <v>77</v>
      </c>
      <c r="I23" s="37">
        <v>330</v>
      </c>
      <c r="J23" s="39"/>
      <c r="K23" s="63"/>
    </row>
    <row r="24" spans="1:11">
      <c r="A24">
        <v>1</v>
      </c>
      <c r="B24" t="s">
        <v>26</v>
      </c>
      <c r="C24" s="8">
        <v>141</v>
      </c>
      <c r="D24" s="1">
        <v>2500000</v>
      </c>
      <c r="E24" s="1"/>
      <c r="F24" s="62"/>
      <c r="G24" s="50" t="s">
        <v>83</v>
      </c>
      <c r="H24" s="50" t="s">
        <v>84</v>
      </c>
      <c r="I24" s="51">
        <v>400</v>
      </c>
      <c r="J24" s="56">
        <f>J25+J44</f>
        <v>10000000</v>
      </c>
      <c r="K24" s="63"/>
    </row>
    <row r="25" spans="1:11">
      <c r="A25">
        <v>2</v>
      </c>
      <c r="B25" t="s">
        <v>27</v>
      </c>
      <c r="C25" s="8">
        <v>142</v>
      </c>
      <c r="D25" s="1">
        <v>0</v>
      </c>
      <c r="E25" s="1"/>
      <c r="F25" s="62"/>
      <c r="G25" s="34" t="s">
        <v>6</v>
      </c>
      <c r="H25" s="34" t="s">
        <v>85</v>
      </c>
      <c r="I25" s="46">
        <v>410</v>
      </c>
      <c r="J25" s="47">
        <f>J26</f>
        <v>10000000</v>
      </c>
      <c r="K25" s="63"/>
    </row>
    <row r="26" spans="1:11">
      <c r="A26" s="10" t="s">
        <v>28</v>
      </c>
      <c r="B26" s="10" t="s">
        <v>29</v>
      </c>
      <c r="C26" s="8">
        <v>150</v>
      </c>
      <c r="D26" s="11">
        <f>SUM(D27:D31)</f>
        <v>0</v>
      </c>
      <c r="E26" s="11"/>
      <c r="F26" s="62"/>
      <c r="G26" s="48">
        <v>1</v>
      </c>
      <c r="H26" s="48" t="s">
        <v>86</v>
      </c>
      <c r="I26" s="48">
        <v>411</v>
      </c>
      <c r="J26" s="49">
        <v>10000000</v>
      </c>
      <c r="K26" s="63"/>
    </row>
    <row r="27" spans="1:11">
      <c r="A27">
        <v>1</v>
      </c>
      <c r="B27" t="s">
        <v>30</v>
      </c>
      <c r="C27" s="8">
        <v>151</v>
      </c>
      <c r="D27" s="1">
        <v>0</v>
      </c>
      <c r="E27" s="1"/>
      <c r="F27" s="62"/>
      <c r="G27" s="39"/>
      <c r="H27" s="39" t="s">
        <v>87</v>
      </c>
      <c r="I27" s="39" t="s">
        <v>88</v>
      </c>
      <c r="J27" s="38">
        <v>1000</v>
      </c>
      <c r="K27" s="63"/>
    </row>
    <row r="28" spans="1:11">
      <c r="C28" s="8"/>
      <c r="D28" s="1"/>
      <c r="E28" s="1"/>
      <c r="F28" s="62"/>
      <c r="G28" s="39"/>
      <c r="H28" s="39" t="s">
        <v>89</v>
      </c>
      <c r="I28" s="39" t="s">
        <v>90</v>
      </c>
      <c r="J28" s="38"/>
      <c r="K28" s="63"/>
    </row>
    <row r="29" spans="1:11">
      <c r="C29" s="8"/>
      <c r="D29" s="1"/>
      <c r="E29" s="1"/>
      <c r="F29" s="62"/>
      <c r="G29" s="33"/>
      <c r="H29" s="32" t="s">
        <v>105</v>
      </c>
      <c r="I29" s="33">
        <v>440</v>
      </c>
      <c r="J29" s="44">
        <f>J24+J9</f>
        <v>10000000</v>
      </c>
      <c r="K29" s="63"/>
    </row>
    <row r="30" spans="1:11">
      <c r="A30">
        <v>2</v>
      </c>
      <c r="B30" t="s">
        <v>31</v>
      </c>
      <c r="C30" s="8">
        <v>152</v>
      </c>
      <c r="D30" s="1">
        <v>0</v>
      </c>
      <c r="E30" s="1"/>
      <c r="F30" s="62"/>
      <c r="G30" s="30"/>
      <c r="H30" s="31" t="s">
        <v>107</v>
      </c>
      <c r="I30" s="30"/>
      <c r="J30" s="30"/>
      <c r="K30" s="63"/>
    </row>
    <row r="31" spans="1:11" ht="14.7" thickBot="1">
      <c r="A31">
        <v>3</v>
      </c>
      <c r="B31" t="s">
        <v>32</v>
      </c>
      <c r="C31" s="8">
        <v>153</v>
      </c>
      <c r="D31" s="1">
        <v>0</v>
      </c>
      <c r="E31" s="1"/>
      <c r="F31" s="64"/>
      <c r="G31" s="65"/>
      <c r="H31" s="65"/>
      <c r="I31" s="65"/>
      <c r="J31" s="65"/>
      <c r="K31" s="66"/>
    </row>
    <row r="32" spans="1:11">
      <c r="A32" s="13" t="s">
        <v>33</v>
      </c>
      <c r="B32" s="13" t="s">
        <v>34</v>
      </c>
      <c r="C32" s="14">
        <v>200</v>
      </c>
      <c r="D32" s="15">
        <f>D33+D42+D55+D60+D63+D69</f>
        <v>5500000</v>
      </c>
      <c r="E32" s="15"/>
    </row>
    <row r="33" spans="1:12">
      <c r="A33" s="10" t="s">
        <v>6</v>
      </c>
      <c r="B33" s="10" t="s">
        <v>35</v>
      </c>
      <c r="C33" s="8">
        <v>210</v>
      </c>
      <c r="D33" s="1">
        <f>SUM(D34:D41)</f>
        <v>1500000</v>
      </c>
      <c r="E33" s="1"/>
      <c r="F33" s="28"/>
      <c r="G33" s="28"/>
      <c r="H33" s="28"/>
      <c r="I33" s="28"/>
      <c r="J33" s="28"/>
      <c r="K33" s="28"/>
      <c r="L33" s="28"/>
    </row>
    <row r="34" spans="1:12">
      <c r="A34">
        <v>1</v>
      </c>
      <c r="B34" t="s">
        <v>36</v>
      </c>
      <c r="C34" s="8">
        <v>211</v>
      </c>
      <c r="D34" s="1">
        <v>0</v>
      </c>
      <c r="E34" s="1"/>
      <c r="F34" s="28"/>
      <c r="G34" s="28"/>
      <c r="H34" s="28"/>
      <c r="I34" s="28"/>
      <c r="J34" s="28"/>
      <c r="K34" s="28"/>
      <c r="L34" s="28"/>
    </row>
    <row r="35" spans="1:12">
      <c r="C35" s="8"/>
      <c r="D35" s="1"/>
      <c r="E35" s="1"/>
      <c r="F35" s="28"/>
      <c r="G35" s="155"/>
      <c r="H35" s="155"/>
      <c r="I35" s="155"/>
      <c r="J35" s="155"/>
      <c r="K35" s="28"/>
      <c r="L35" s="28"/>
    </row>
    <row r="36" spans="1:12">
      <c r="A36">
        <v>2</v>
      </c>
      <c r="B36" t="s">
        <v>37</v>
      </c>
      <c r="C36" s="8">
        <v>212</v>
      </c>
      <c r="D36" s="1">
        <v>1500000</v>
      </c>
      <c r="E36" s="1"/>
      <c r="F36" s="28"/>
      <c r="G36" s="28"/>
      <c r="H36" s="28"/>
      <c r="I36" s="28"/>
      <c r="J36" s="28"/>
      <c r="K36" s="28"/>
      <c r="L36" s="28"/>
    </row>
    <row r="37" spans="1:12">
      <c r="A37">
        <v>3</v>
      </c>
      <c r="B37" t="s">
        <v>38</v>
      </c>
      <c r="C37" s="8">
        <v>213</v>
      </c>
      <c r="D37" s="1">
        <v>0</v>
      </c>
      <c r="E37" s="1"/>
      <c r="F37" s="28"/>
      <c r="G37" s="145"/>
      <c r="H37" s="145"/>
      <c r="I37" s="145"/>
      <c r="J37" s="157"/>
      <c r="K37" s="28"/>
      <c r="L37" s="28"/>
    </row>
    <row r="38" spans="1:12">
      <c r="A38">
        <v>4</v>
      </c>
      <c r="B38" t="s">
        <v>39</v>
      </c>
      <c r="C38" s="8">
        <v>214</v>
      </c>
      <c r="D38" s="1">
        <v>0</v>
      </c>
      <c r="E38" s="1"/>
      <c r="F38" s="28"/>
      <c r="G38" s="112"/>
      <c r="H38" s="112"/>
      <c r="I38" s="28"/>
      <c r="J38" s="116"/>
      <c r="K38" s="28"/>
      <c r="L38" s="28"/>
    </row>
    <row r="39" spans="1:12">
      <c r="A39">
        <v>5</v>
      </c>
      <c r="B39" t="s">
        <v>40</v>
      </c>
      <c r="C39" s="8">
        <v>215</v>
      </c>
      <c r="D39" s="1">
        <v>0</v>
      </c>
      <c r="E39" s="1"/>
      <c r="F39" s="28"/>
      <c r="G39" s="107"/>
      <c r="H39" s="107"/>
      <c r="I39" s="28"/>
      <c r="J39" s="29"/>
      <c r="K39" s="28"/>
      <c r="L39" s="28"/>
    </row>
    <row r="40" spans="1:12">
      <c r="A40">
        <v>6</v>
      </c>
      <c r="B40" t="s">
        <v>41</v>
      </c>
      <c r="C40" s="8">
        <v>216</v>
      </c>
      <c r="D40" s="1">
        <v>0</v>
      </c>
      <c r="E40" s="1"/>
      <c r="F40" s="28"/>
      <c r="G40" s="28"/>
      <c r="H40" s="28"/>
      <c r="I40" s="28"/>
      <c r="J40" s="29"/>
      <c r="K40" s="28"/>
      <c r="L40" s="28"/>
    </row>
    <row r="41" spans="1:12">
      <c r="A41">
        <v>7</v>
      </c>
      <c r="B41" t="s">
        <v>42</v>
      </c>
      <c r="C41" s="8">
        <v>217</v>
      </c>
      <c r="D41" s="1">
        <v>0</v>
      </c>
      <c r="E41" s="1"/>
      <c r="F41" s="28"/>
      <c r="G41" s="107"/>
      <c r="H41" s="107"/>
      <c r="I41" s="28"/>
      <c r="J41" s="29"/>
      <c r="K41" s="28"/>
      <c r="L41" s="28"/>
    </row>
    <row r="42" spans="1:12">
      <c r="A42" s="10" t="s">
        <v>10</v>
      </c>
      <c r="B42" s="10" t="s">
        <v>43</v>
      </c>
      <c r="C42" s="8">
        <v>220</v>
      </c>
      <c r="D42" s="1">
        <f>D43+D46+D50</f>
        <v>4000000</v>
      </c>
      <c r="E42" s="1"/>
      <c r="F42" s="28"/>
      <c r="G42" s="28"/>
      <c r="H42" s="28"/>
      <c r="I42" s="28"/>
      <c r="J42" s="29"/>
      <c r="K42" s="28"/>
      <c r="L42" s="28"/>
    </row>
    <row r="43" spans="1:12">
      <c r="A43">
        <v>1</v>
      </c>
      <c r="B43" t="s">
        <v>44</v>
      </c>
      <c r="C43" s="8">
        <v>221</v>
      </c>
      <c r="D43" s="1">
        <f>SUM(D44:D45)</f>
        <v>4000000</v>
      </c>
      <c r="E43" s="1"/>
      <c r="F43" s="28"/>
      <c r="G43" s="107"/>
      <c r="H43" s="107"/>
      <c r="I43" s="28"/>
      <c r="J43" s="29"/>
      <c r="K43" s="28"/>
      <c r="L43" s="28"/>
    </row>
    <row r="44" spans="1:12">
      <c r="B44" s="16" t="s">
        <v>45</v>
      </c>
      <c r="C44" s="16">
        <v>222</v>
      </c>
      <c r="D44" s="17">
        <v>4000000</v>
      </c>
      <c r="E44" s="17"/>
      <c r="F44" s="28"/>
      <c r="G44" s="158"/>
      <c r="H44" s="158"/>
      <c r="I44" s="28"/>
      <c r="J44" s="115"/>
      <c r="K44" s="28"/>
      <c r="L44" s="28"/>
    </row>
    <row r="45" spans="1:12">
      <c r="B45" s="16" t="s">
        <v>46</v>
      </c>
      <c r="C45" s="16">
        <v>223</v>
      </c>
      <c r="D45" s="17"/>
      <c r="E45" s="17"/>
      <c r="F45" s="28"/>
      <c r="G45" s="107"/>
      <c r="H45" s="107"/>
      <c r="I45" s="28"/>
      <c r="J45" s="29"/>
      <c r="K45" s="28"/>
      <c r="L45" s="28"/>
    </row>
    <row r="46" spans="1:12">
      <c r="A46">
        <v>2</v>
      </c>
      <c r="B46" t="s">
        <v>47</v>
      </c>
      <c r="C46" s="8">
        <v>224</v>
      </c>
      <c r="D46" s="1">
        <f>SUM(D47:D49)</f>
        <v>0</v>
      </c>
      <c r="E46" s="1"/>
      <c r="F46" s="28"/>
      <c r="G46" s="28"/>
      <c r="H46" s="28"/>
      <c r="I46" s="28"/>
      <c r="J46" s="29"/>
      <c r="K46" s="28"/>
      <c r="L46" s="28"/>
    </row>
    <row r="47" spans="1:12">
      <c r="A47" s="16"/>
      <c r="B47" s="16" t="s">
        <v>45</v>
      </c>
      <c r="C47" s="16">
        <v>225</v>
      </c>
      <c r="D47" s="17">
        <v>0</v>
      </c>
      <c r="E47" s="17"/>
      <c r="F47" s="28"/>
      <c r="G47" s="28"/>
      <c r="H47" s="28"/>
      <c r="I47" s="28"/>
      <c r="J47" s="29"/>
      <c r="K47" s="28"/>
      <c r="L47" s="28"/>
    </row>
    <row r="48" spans="1:12">
      <c r="A48" s="16"/>
      <c r="B48" s="16"/>
      <c r="C48" s="16"/>
      <c r="D48" s="17"/>
      <c r="E48" s="17"/>
      <c r="F48" s="28"/>
      <c r="G48" s="107"/>
      <c r="H48" s="107"/>
      <c r="I48" s="28"/>
      <c r="J48" s="29"/>
      <c r="K48" s="28"/>
      <c r="L48" s="28"/>
    </row>
    <row r="49" spans="1:12">
      <c r="A49" s="16"/>
      <c r="B49" s="16" t="s">
        <v>46</v>
      </c>
      <c r="C49" s="8">
        <v>226</v>
      </c>
      <c r="D49" s="17">
        <v>0</v>
      </c>
      <c r="E49" s="17"/>
      <c r="F49" s="28"/>
      <c r="G49" s="28"/>
      <c r="H49" s="28"/>
      <c r="I49" s="28"/>
      <c r="J49" s="29"/>
      <c r="K49" s="28"/>
      <c r="L49" s="28"/>
    </row>
    <row r="50" spans="1:12">
      <c r="A50">
        <v>3</v>
      </c>
      <c r="B50" t="s">
        <v>48</v>
      </c>
      <c r="C50" s="16">
        <v>227</v>
      </c>
      <c r="D50" s="1">
        <f>SUM(D51:D52)</f>
        <v>0</v>
      </c>
      <c r="E50" s="1"/>
      <c r="F50" s="28"/>
      <c r="G50" s="28"/>
      <c r="H50" s="110"/>
      <c r="I50" s="110"/>
      <c r="J50" s="111"/>
      <c r="K50" s="28"/>
      <c r="L50" s="28"/>
    </row>
    <row r="51" spans="1:12">
      <c r="B51" s="16" t="s">
        <v>45</v>
      </c>
      <c r="C51" s="8">
        <v>228</v>
      </c>
      <c r="D51" s="17">
        <v>0</v>
      </c>
      <c r="E51" s="17"/>
      <c r="F51" s="28"/>
      <c r="G51" s="28"/>
      <c r="H51" s="110"/>
      <c r="I51" s="110"/>
      <c r="J51" s="111"/>
      <c r="K51" s="28"/>
      <c r="L51" s="28"/>
    </row>
    <row r="52" spans="1:12">
      <c r="B52" s="16" t="s">
        <v>46</v>
      </c>
      <c r="C52" s="16">
        <v>229</v>
      </c>
      <c r="D52" s="17">
        <v>0</v>
      </c>
      <c r="E52" s="17"/>
      <c r="F52" s="28"/>
      <c r="G52" s="112"/>
      <c r="H52" s="112"/>
      <c r="I52" s="112"/>
      <c r="J52" s="113"/>
      <c r="K52" s="28"/>
      <c r="L52" s="28"/>
    </row>
    <row r="53" spans="1:12">
      <c r="B53" s="16"/>
      <c r="C53" s="16"/>
      <c r="D53" s="17"/>
      <c r="E53" s="17"/>
      <c r="F53" s="28"/>
      <c r="G53" s="114"/>
      <c r="H53" s="114"/>
      <c r="I53" s="114"/>
      <c r="J53" s="115"/>
      <c r="K53" s="28"/>
      <c r="L53" s="28"/>
    </row>
    <row r="54" spans="1:12">
      <c r="B54" s="16"/>
      <c r="C54" s="16"/>
      <c r="D54" s="17"/>
      <c r="E54" s="17"/>
      <c r="F54" s="28"/>
      <c r="G54" s="107"/>
      <c r="H54" s="107"/>
      <c r="I54" s="107"/>
      <c r="J54" s="116"/>
      <c r="K54" s="28"/>
      <c r="L54" s="28"/>
    </row>
    <row r="55" spans="1:12">
      <c r="A55" s="10" t="s">
        <v>15</v>
      </c>
      <c r="B55" s="10" t="s">
        <v>49</v>
      </c>
      <c r="C55" s="8">
        <v>230</v>
      </c>
      <c r="D55" s="1"/>
      <c r="E55" s="1"/>
      <c r="F55" s="28"/>
      <c r="G55" s="107"/>
      <c r="H55" s="107"/>
      <c r="I55" s="107"/>
      <c r="J55" s="28"/>
      <c r="K55" s="30"/>
    </row>
    <row r="56" spans="1:12">
      <c r="A56" s="10"/>
      <c r="B56" s="10"/>
      <c r="C56" s="8"/>
      <c r="D56" s="1"/>
      <c r="E56" s="1"/>
      <c r="F56" s="28"/>
      <c r="G56" s="112"/>
      <c r="H56" s="112"/>
      <c r="I56" s="28"/>
      <c r="J56" s="29"/>
      <c r="K56" s="30"/>
    </row>
    <row r="57" spans="1:12">
      <c r="B57" t="s">
        <v>45</v>
      </c>
      <c r="C57" s="16">
        <v>231</v>
      </c>
      <c r="D57" s="1"/>
      <c r="E57" s="1"/>
      <c r="F57" s="28"/>
      <c r="G57" s="107"/>
      <c r="H57" s="107"/>
      <c r="I57" s="108"/>
      <c r="J57" s="109"/>
      <c r="K57" s="30"/>
    </row>
    <row r="58" spans="1:12">
      <c r="C58" s="16"/>
      <c r="D58" s="1"/>
      <c r="E58" s="1"/>
      <c r="F58" s="28"/>
      <c r="G58" s="117"/>
      <c r="H58" s="117"/>
      <c r="I58" s="117"/>
      <c r="J58" s="118"/>
      <c r="K58" s="30"/>
    </row>
    <row r="59" spans="1:12">
      <c r="B59" t="s">
        <v>46</v>
      </c>
      <c r="C59" s="8">
        <v>232</v>
      </c>
      <c r="D59" s="1"/>
      <c r="E59" s="1"/>
      <c r="F59" s="28"/>
      <c r="G59" s="28"/>
      <c r="H59" s="28"/>
      <c r="I59" s="28"/>
      <c r="J59" s="29"/>
      <c r="K59" s="30"/>
    </row>
    <row r="60" spans="1:12">
      <c r="A60" s="10" t="s">
        <v>25</v>
      </c>
      <c r="B60" s="10" t="s">
        <v>50</v>
      </c>
      <c r="C60" s="16">
        <v>240</v>
      </c>
      <c r="D60" s="1">
        <f>SUM(D61:D62)</f>
        <v>0</v>
      </c>
      <c r="E60" s="1"/>
      <c r="F60" s="28"/>
      <c r="G60" s="28"/>
      <c r="H60" s="28"/>
      <c r="I60" s="28"/>
      <c r="J60" s="29"/>
      <c r="K60" s="30"/>
    </row>
    <row r="61" spans="1:12">
      <c r="A61">
        <v>1</v>
      </c>
      <c r="B61" t="s">
        <v>51</v>
      </c>
      <c r="C61" s="8">
        <v>241</v>
      </c>
      <c r="D61" s="1"/>
      <c r="E61" s="1"/>
      <c r="F61" s="28"/>
      <c r="G61" s="28"/>
      <c r="H61" s="28"/>
      <c r="I61" s="28"/>
      <c r="J61" s="29"/>
      <c r="K61" s="30"/>
    </row>
    <row r="62" spans="1:12">
      <c r="A62">
        <v>2</v>
      </c>
      <c r="B62" t="s">
        <v>52</v>
      </c>
      <c r="C62" s="16">
        <v>242</v>
      </c>
      <c r="D62" s="1">
        <v>0</v>
      </c>
      <c r="E62" s="1"/>
      <c r="F62" s="28"/>
      <c r="G62" s="28"/>
      <c r="H62" s="28"/>
      <c r="I62" s="28"/>
      <c r="J62" s="28"/>
      <c r="K62" s="30"/>
    </row>
    <row r="63" spans="1:12">
      <c r="A63" s="10" t="s">
        <v>28</v>
      </c>
      <c r="B63" s="10" t="s">
        <v>53</v>
      </c>
      <c r="C63" s="8">
        <v>250</v>
      </c>
      <c r="D63" s="1">
        <f>SUM(D64:D68)</f>
        <v>0</v>
      </c>
      <c r="E63" s="1"/>
      <c r="F63" s="28"/>
      <c r="G63" s="28"/>
      <c r="H63" s="28"/>
      <c r="I63" s="28"/>
      <c r="J63" s="28"/>
      <c r="K63" s="30"/>
    </row>
    <row r="64" spans="1:12">
      <c r="A64">
        <v>1</v>
      </c>
      <c r="B64" t="s">
        <v>54</v>
      </c>
      <c r="C64" s="16">
        <v>251</v>
      </c>
      <c r="D64" s="1"/>
      <c r="E64" s="1"/>
      <c r="F64" s="28"/>
      <c r="G64" s="28"/>
      <c r="H64" s="28"/>
      <c r="I64" s="28"/>
      <c r="J64" s="28"/>
      <c r="K64" s="30"/>
    </row>
    <row r="65" spans="1:11">
      <c r="A65">
        <v>2</v>
      </c>
      <c r="B65" t="s">
        <v>55</v>
      </c>
      <c r="C65" s="8">
        <v>252</v>
      </c>
      <c r="D65" s="1">
        <v>0</v>
      </c>
      <c r="E65" s="1"/>
      <c r="F65" s="28"/>
      <c r="G65" s="28"/>
      <c r="H65" s="112"/>
      <c r="I65" s="28"/>
      <c r="J65" s="115"/>
      <c r="K65" s="30"/>
    </row>
    <row r="66" spans="1:11">
      <c r="A66">
        <v>3</v>
      </c>
      <c r="B66" t="s">
        <v>56</v>
      </c>
      <c r="C66" s="16">
        <v>253</v>
      </c>
      <c r="D66" s="1"/>
      <c r="E66" s="1"/>
      <c r="F66" s="28"/>
      <c r="G66" s="28"/>
      <c r="H66" s="110"/>
      <c r="I66" s="28"/>
      <c r="J66" s="28"/>
      <c r="K66" s="30"/>
    </row>
    <row r="67" spans="1:11">
      <c r="A67">
        <v>4</v>
      </c>
      <c r="B67" t="s">
        <v>57</v>
      </c>
      <c r="C67" s="8">
        <v>254</v>
      </c>
      <c r="D67" s="1"/>
      <c r="E67" s="1"/>
      <c r="F67" s="28"/>
      <c r="G67" s="28"/>
      <c r="H67" s="28"/>
      <c r="I67" s="28"/>
      <c r="J67" s="28"/>
      <c r="K67" s="30"/>
    </row>
    <row r="68" spans="1:11">
      <c r="A68">
        <v>5</v>
      </c>
      <c r="B68" t="s">
        <v>14</v>
      </c>
      <c r="C68" s="16">
        <v>255</v>
      </c>
      <c r="D68" s="1">
        <v>0</v>
      </c>
      <c r="E68" s="1"/>
      <c r="F68" s="28"/>
      <c r="G68" s="28"/>
      <c r="H68" s="28"/>
      <c r="I68" s="28"/>
      <c r="J68" s="28"/>
    </row>
    <row r="69" spans="1:11">
      <c r="A69" s="10" t="s">
        <v>58</v>
      </c>
      <c r="B69" s="10" t="s">
        <v>59</v>
      </c>
      <c r="C69" s="8">
        <v>260</v>
      </c>
      <c r="D69" s="11">
        <f>SUM(D70:D72)</f>
        <v>0</v>
      </c>
      <c r="E69" s="11"/>
      <c r="F69" s="28"/>
      <c r="G69" s="28"/>
      <c r="H69" s="28"/>
      <c r="I69" s="28"/>
      <c r="J69" s="28"/>
    </row>
    <row r="70" spans="1:11">
      <c r="A70">
        <v>1</v>
      </c>
      <c r="B70" t="s">
        <v>60</v>
      </c>
      <c r="C70" s="16">
        <v>261</v>
      </c>
      <c r="D70" s="1">
        <v>0</v>
      </c>
      <c r="E70" s="1"/>
    </row>
    <row r="71" spans="1:11">
      <c r="A71">
        <v>2</v>
      </c>
      <c r="B71" t="s">
        <v>61</v>
      </c>
      <c r="C71" s="8">
        <v>262</v>
      </c>
      <c r="D71" s="1">
        <v>0</v>
      </c>
      <c r="E71" s="1"/>
    </row>
    <row r="72" spans="1:11">
      <c r="A72">
        <v>3</v>
      </c>
      <c r="B72" t="s">
        <v>59</v>
      </c>
      <c r="C72" s="16">
        <v>268</v>
      </c>
      <c r="D72" s="1"/>
      <c r="E72" s="1"/>
    </row>
    <row r="73" spans="1:11">
      <c r="A73" s="18"/>
      <c r="B73" s="18" t="s">
        <v>62</v>
      </c>
      <c r="C73" s="18">
        <v>270</v>
      </c>
      <c r="D73" s="19">
        <f>D32+D6</f>
        <v>10000000</v>
      </c>
      <c r="E73" s="19"/>
    </row>
    <row r="74" spans="1:11">
      <c r="A74" s="20" t="s">
        <v>63</v>
      </c>
      <c r="B74" s="20" t="s">
        <v>64</v>
      </c>
      <c r="C74" s="20">
        <v>300</v>
      </c>
      <c r="D74" s="21">
        <f>D75+D87</f>
        <v>0</v>
      </c>
      <c r="E74" s="21"/>
    </row>
    <row r="75" spans="1:11">
      <c r="A75" s="10" t="s">
        <v>6</v>
      </c>
      <c r="B75" s="10" t="s">
        <v>65</v>
      </c>
      <c r="C75" s="10">
        <v>310</v>
      </c>
      <c r="D75" s="22">
        <f>SUM(D76:D86)</f>
        <v>0</v>
      </c>
      <c r="E75" s="22"/>
    </row>
    <row r="76" spans="1:11">
      <c r="A76">
        <v>1</v>
      </c>
      <c r="B76" t="s">
        <v>66</v>
      </c>
      <c r="C76">
        <v>311</v>
      </c>
      <c r="D76" s="1">
        <v>0</v>
      </c>
      <c r="E76" s="1"/>
    </row>
    <row r="77" spans="1:11">
      <c r="A77">
        <v>2</v>
      </c>
      <c r="B77" t="s">
        <v>67</v>
      </c>
      <c r="C77">
        <v>312</v>
      </c>
      <c r="D77" s="1">
        <v>0</v>
      </c>
      <c r="E77" s="1"/>
    </row>
    <row r="78" spans="1:11">
      <c r="A78">
        <v>3</v>
      </c>
      <c r="B78" t="s">
        <v>68</v>
      </c>
      <c r="C78">
        <v>313</v>
      </c>
      <c r="D78" s="1">
        <v>0</v>
      </c>
      <c r="E78" s="1"/>
    </row>
    <row r="79" spans="1:11">
      <c r="A79">
        <v>4</v>
      </c>
      <c r="B79" t="s">
        <v>69</v>
      </c>
      <c r="C79">
        <v>314</v>
      </c>
      <c r="D79" s="1">
        <v>0</v>
      </c>
      <c r="E79" s="1"/>
    </row>
    <row r="80" spans="1:11">
      <c r="A80">
        <v>5</v>
      </c>
      <c r="B80" t="s">
        <v>70</v>
      </c>
      <c r="C80">
        <v>315</v>
      </c>
      <c r="D80" s="1">
        <v>0</v>
      </c>
      <c r="E80" s="1"/>
    </row>
    <row r="81" spans="1:5">
      <c r="A81">
        <v>6</v>
      </c>
      <c r="B81" t="s">
        <v>71</v>
      </c>
      <c r="C81">
        <v>316</v>
      </c>
      <c r="D81" s="1"/>
      <c r="E81" s="1"/>
    </row>
    <row r="82" spans="1:5">
      <c r="B82" t="s">
        <v>72</v>
      </c>
      <c r="C82">
        <v>318</v>
      </c>
      <c r="D82" s="1"/>
      <c r="E82" s="1"/>
    </row>
    <row r="83" spans="1:5">
      <c r="B83" t="s">
        <v>73</v>
      </c>
      <c r="C83">
        <v>319</v>
      </c>
      <c r="D83" s="1"/>
      <c r="E83" s="1"/>
    </row>
    <row r="84" spans="1:5">
      <c r="A84">
        <v>7</v>
      </c>
      <c r="B84" t="s">
        <v>74</v>
      </c>
      <c r="C84">
        <v>320</v>
      </c>
      <c r="D84" s="1">
        <v>0</v>
      </c>
      <c r="E84" s="1"/>
    </row>
    <row r="85" spans="1:5">
      <c r="A85">
        <v>8</v>
      </c>
      <c r="B85" t="s">
        <v>75</v>
      </c>
      <c r="C85">
        <v>321</v>
      </c>
      <c r="D85" s="1">
        <v>0</v>
      </c>
      <c r="E85" s="1"/>
    </row>
    <row r="86" spans="1:5">
      <c r="A86">
        <v>9</v>
      </c>
      <c r="B86" t="s">
        <v>76</v>
      </c>
      <c r="C86">
        <v>322</v>
      </c>
      <c r="D86" s="1">
        <v>0</v>
      </c>
      <c r="E86" s="1"/>
    </row>
    <row r="87" spans="1:5">
      <c r="A87" s="10" t="s">
        <v>10</v>
      </c>
      <c r="B87" s="10" t="s">
        <v>77</v>
      </c>
      <c r="C87" s="10">
        <v>330</v>
      </c>
      <c r="D87" s="22">
        <f>SUM(D88:D92)</f>
        <v>0</v>
      </c>
      <c r="E87" s="22"/>
    </row>
    <row r="88" spans="1:5">
      <c r="A88">
        <v>1</v>
      </c>
      <c r="B88" t="s">
        <v>78</v>
      </c>
      <c r="C88">
        <v>331</v>
      </c>
      <c r="D88" s="1"/>
      <c r="E88" s="1"/>
    </row>
    <row r="89" spans="1:5">
      <c r="B89" t="s">
        <v>79</v>
      </c>
      <c r="C89">
        <v>337</v>
      </c>
      <c r="D89" s="1"/>
      <c r="E89" s="1"/>
    </row>
    <row r="90" spans="1:5">
      <c r="A90">
        <v>2</v>
      </c>
      <c r="B90" t="s">
        <v>80</v>
      </c>
      <c r="C90">
        <v>338</v>
      </c>
      <c r="D90" s="1">
        <v>0</v>
      </c>
      <c r="E90" s="1"/>
    </row>
    <row r="91" spans="1:5">
      <c r="B91" t="s">
        <v>81</v>
      </c>
      <c r="C91">
        <v>341</v>
      </c>
      <c r="D91" s="1"/>
      <c r="E91" s="1"/>
    </row>
    <row r="92" spans="1:5">
      <c r="A92">
        <v>3</v>
      </c>
      <c r="B92" t="s">
        <v>82</v>
      </c>
      <c r="C92">
        <v>342</v>
      </c>
      <c r="D92" s="1">
        <v>0</v>
      </c>
      <c r="E92" s="1"/>
    </row>
    <row r="93" spans="1:5">
      <c r="A93" s="4" t="s">
        <v>83</v>
      </c>
      <c r="B93" s="4" t="s">
        <v>84</v>
      </c>
      <c r="C93" s="5">
        <v>400</v>
      </c>
      <c r="D93" s="23">
        <f>D94+D107</f>
        <v>10000000</v>
      </c>
      <c r="E93" s="23"/>
    </row>
    <row r="94" spans="1:5">
      <c r="A94" s="7" t="s">
        <v>6</v>
      </c>
      <c r="B94" s="7" t="s">
        <v>85</v>
      </c>
      <c r="C94" s="24">
        <v>410</v>
      </c>
      <c r="D94" s="25">
        <f>D95+D98+D99+D100+D101+D102+D103+D106</f>
        <v>10000000</v>
      </c>
      <c r="E94" s="25"/>
    </row>
    <row r="95" spans="1:5">
      <c r="A95" s="26">
        <v>1</v>
      </c>
      <c r="B95" s="26" t="s">
        <v>86</v>
      </c>
      <c r="C95" s="26">
        <v>411</v>
      </c>
      <c r="D95" s="27">
        <v>10000000</v>
      </c>
      <c r="E95" s="27"/>
    </row>
    <row r="96" spans="1:5">
      <c r="B96" t="s">
        <v>87</v>
      </c>
      <c r="C96" t="s">
        <v>88</v>
      </c>
      <c r="D96" s="1">
        <v>1000</v>
      </c>
      <c r="E96" s="1"/>
    </row>
    <row r="97" spans="1:12">
      <c r="B97" t="s">
        <v>89</v>
      </c>
      <c r="C97" t="s">
        <v>90</v>
      </c>
      <c r="D97" s="1"/>
      <c r="E97" s="1"/>
    </row>
    <row r="98" spans="1:12">
      <c r="A98">
        <v>2</v>
      </c>
      <c r="B98" t="s">
        <v>91</v>
      </c>
      <c r="C98">
        <v>412</v>
      </c>
      <c r="D98" s="1"/>
      <c r="E98" s="1"/>
    </row>
    <row r="99" spans="1:12">
      <c r="A99">
        <v>3</v>
      </c>
      <c r="B99" t="s">
        <v>92</v>
      </c>
      <c r="C99">
        <v>414</v>
      </c>
      <c r="D99" s="1"/>
      <c r="E99" s="1"/>
    </row>
    <row r="100" spans="1:12">
      <c r="A100">
        <v>4</v>
      </c>
      <c r="B100" t="s">
        <v>93</v>
      </c>
      <c r="C100">
        <v>415</v>
      </c>
      <c r="D100" s="1"/>
      <c r="E100" s="1"/>
    </row>
    <row r="101" spans="1:12">
      <c r="A101">
        <v>5</v>
      </c>
      <c r="B101" t="s">
        <v>94</v>
      </c>
      <c r="C101">
        <v>418</v>
      </c>
      <c r="D101" s="1"/>
      <c r="E101" s="1"/>
    </row>
    <row r="102" spans="1:12">
      <c r="A102">
        <v>6</v>
      </c>
      <c r="B102" t="s">
        <v>95</v>
      </c>
      <c r="C102">
        <v>420</v>
      </c>
      <c r="D102" s="1">
        <v>0</v>
      </c>
      <c r="E102" s="1"/>
    </row>
    <row r="103" spans="1:12">
      <c r="A103">
        <v>7</v>
      </c>
      <c r="B103" t="s">
        <v>96</v>
      </c>
      <c r="C103">
        <v>421</v>
      </c>
      <c r="D103" s="1">
        <f>SUM(D104:D105)</f>
        <v>0</v>
      </c>
      <c r="E103" s="1"/>
    </row>
    <row r="104" spans="1:12">
      <c r="B104" t="s">
        <v>97</v>
      </c>
      <c r="C104" t="s">
        <v>98</v>
      </c>
      <c r="D104" s="1">
        <v>0</v>
      </c>
      <c r="E104" s="1"/>
    </row>
    <row r="105" spans="1:12">
      <c r="B105" t="s">
        <v>99</v>
      </c>
      <c r="C105" t="s">
        <v>100</v>
      </c>
      <c r="D105" s="1">
        <v>0</v>
      </c>
      <c r="E105" s="1"/>
    </row>
    <row r="106" spans="1:12">
      <c r="A106">
        <v>8</v>
      </c>
      <c r="B106" t="s">
        <v>101</v>
      </c>
      <c r="C106">
        <v>429</v>
      </c>
      <c r="D106" s="1">
        <v>0</v>
      </c>
      <c r="E106" s="1"/>
    </row>
    <row r="107" spans="1:12">
      <c r="A107" s="10" t="s">
        <v>10</v>
      </c>
      <c r="B107" s="10" t="s">
        <v>102</v>
      </c>
      <c r="C107" s="10">
        <v>430</v>
      </c>
      <c r="D107" s="22"/>
      <c r="E107" s="22"/>
    </row>
    <row r="108" spans="1:12">
      <c r="A108">
        <v>1</v>
      </c>
      <c r="B108" t="s">
        <v>103</v>
      </c>
      <c r="C108">
        <v>431</v>
      </c>
      <c r="D108" s="1"/>
      <c r="E108" s="1"/>
    </row>
    <row r="109" spans="1:12">
      <c r="A109">
        <v>2</v>
      </c>
      <c r="B109" t="s">
        <v>104</v>
      </c>
      <c r="C109">
        <v>432</v>
      </c>
      <c r="D109" s="1"/>
      <c r="E109" s="1"/>
    </row>
    <row r="110" spans="1:12" ht="14.7" thickBot="1">
      <c r="A110" s="5"/>
      <c r="B110" s="4" t="s">
        <v>105</v>
      </c>
      <c r="C110" s="5">
        <v>440</v>
      </c>
      <c r="D110" s="23">
        <f>D93+D74</f>
        <v>10000000</v>
      </c>
      <c r="E110" s="23"/>
      <c r="I110" s="159" t="s">
        <v>220</v>
      </c>
    </row>
    <row r="111" spans="1:12">
      <c r="F111" s="59"/>
      <c r="G111" s="60"/>
      <c r="H111" s="60"/>
      <c r="I111" s="60"/>
      <c r="J111" s="60"/>
      <c r="K111" s="60"/>
      <c r="L111" s="61"/>
    </row>
    <row r="112" spans="1:12">
      <c r="B112" s="2" t="s">
        <v>219</v>
      </c>
      <c r="F112" s="62"/>
      <c r="G112" s="156" t="s">
        <v>209</v>
      </c>
      <c r="H112" s="156"/>
      <c r="I112" s="156"/>
      <c r="J112" s="156"/>
      <c r="K112" s="156"/>
      <c r="L112" s="63"/>
    </row>
    <row r="113" spans="1:12">
      <c r="F113" s="62"/>
      <c r="G113" s="30"/>
      <c r="H113" s="30"/>
      <c r="I113" s="30"/>
      <c r="J113" s="30"/>
      <c r="K113" s="30"/>
      <c r="L113" s="63"/>
    </row>
    <row r="114" spans="1:12" ht="28.8">
      <c r="A114" s="57" t="s">
        <v>1</v>
      </c>
      <c r="B114" s="57" t="s">
        <v>109</v>
      </c>
      <c r="C114" s="57" t="s">
        <v>3</v>
      </c>
      <c r="D114" s="67" t="s">
        <v>110</v>
      </c>
      <c r="E114" s="88" t="s">
        <v>135</v>
      </c>
      <c r="F114" s="62"/>
      <c r="G114" s="57" t="s">
        <v>1</v>
      </c>
      <c r="H114" s="57" t="s">
        <v>109</v>
      </c>
      <c r="I114" s="57" t="s">
        <v>3</v>
      </c>
      <c r="J114" s="144" t="s">
        <v>208</v>
      </c>
      <c r="K114" s="82" t="s">
        <v>135</v>
      </c>
      <c r="L114" s="63"/>
    </row>
    <row r="115" spans="1:12" ht="41.65" customHeight="1">
      <c r="A115" s="39">
        <v>1</v>
      </c>
      <c r="B115" s="68" t="s">
        <v>111</v>
      </c>
      <c r="C115" s="69" t="s">
        <v>112</v>
      </c>
      <c r="D115" s="38">
        <f>360*200*5000</f>
        <v>360000000</v>
      </c>
      <c r="E115" s="81" t="s">
        <v>136</v>
      </c>
      <c r="F115" s="62"/>
      <c r="G115" s="89">
        <v>1</v>
      </c>
      <c r="H115" s="68" t="s">
        <v>111</v>
      </c>
      <c r="I115" s="69" t="s">
        <v>112</v>
      </c>
      <c r="J115" s="38">
        <f>360*200*5000</f>
        <v>360000000</v>
      </c>
      <c r="K115" s="68" t="s">
        <v>136</v>
      </c>
      <c r="L115" s="63"/>
    </row>
    <row r="116" spans="1:12" ht="28.8">
      <c r="A116" s="70">
        <v>2</v>
      </c>
      <c r="B116" s="71" t="s">
        <v>113</v>
      </c>
      <c r="C116" s="72" t="s">
        <v>114</v>
      </c>
      <c r="D116" s="73">
        <v>0</v>
      </c>
      <c r="F116" s="62"/>
      <c r="G116" s="91">
        <v>2</v>
      </c>
      <c r="H116" s="74" t="s">
        <v>115</v>
      </c>
      <c r="I116" s="75">
        <v>10</v>
      </c>
      <c r="J116" s="38">
        <f>J115</f>
        <v>360000000</v>
      </c>
      <c r="K116" s="39"/>
      <c r="L116" s="63"/>
    </row>
    <row r="117" spans="1:12" ht="28.8">
      <c r="A117" s="35">
        <v>3</v>
      </c>
      <c r="B117" s="74" t="s">
        <v>115</v>
      </c>
      <c r="C117" s="75">
        <v>10</v>
      </c>
      <c r="D117" s="38">
        <f>D115-D116</f>
        <v>360000000</v>
      </c>
      <c r="F117" s="62"/>
      <c r="G117" s="90">
        <v>3</v>
      </c>
      <c r="H117" s="71" t="s">
        <v>116</v>
      </c>
      <c r="I117" s="72">
        <v>11</v>
      </c>
      <c r="J117" s="73">
        <f>360*200*3000</f>
        <v>216000000</v>
      </c>
      <c r="K117" s="39"/>
      <c r="L117" s="63"/>
    </row>
    <row r="118" spans="1:12">
      <c r="A118" s="70">
        <v>4</v>
      </c>
      <c r="B118" s="71" t="s">
        <v>116</v>
      </c>
      <c r="C118" s="72">
        <v>11</v>
      </c>
      <c r="D118" s="73">
        <f>360*200*3000</f>
        <v>216000000</v>
      </c>
      <c r="F118" s="62"/>
      <c r="G118" s="91">
        <v>4</v>
      </c>
      <c r="H118" s="74" t="s">
        <v>117</v>
      </c>
      <c r="I118" s="75">
        <v>20</v>
      </c>
      <c r="J118" s="36">
        <f>J116-J117</f>
        <v>144000000</v>
      </c>
      <c r="K118" s="39" t="s">
        <v>137</v>
      </c>
      <c r="L118" s="63"/>
    </row>
    <row r="119" spans="1:12">
      <c r="A119" s="35">
        <v>5</v>
      </c>
      <c r="B119" s="74" t="s">
        <v>117</v>
      </c>
      <c r="C119" s="75">
        <v>20</v>
      </c>
      <c r="D119" s="36">
        <f>D117-D118</f>
        <v>144000000</v>
      </c>
      <c r="E119" t="s">
        <v>137</v>
      </c>
      <c r="F119" s="62"/>
      <c r="G119" s="90">
        <v>5</v>
      </c>
      <c r="H119" s="76" t="s">
        <v>210</v>
      </c>
      <c r="I119" s="72">
        <v>30</v>
      </c>
      <c r="J119" s="73">
        <f>J118</f>
        <v>144000000</v>
      </c>
      <c r="K119" s="39"/>
      <c r="L119" s="63"/>
    </row>
    <row r="120" spans="1:12">
      <c r="A120" s="70">
        <v>6</v>
      </c>
      <c r="B120" s="71" t="s">
        <v>118</v>
      </c>
      <c r="C120" s="72">
        <v>21</v>
      </c>
      <c r="D120" s="73">
        <v>0</v>
      </c>
      <c r="F120" s="62"/>
      <c r="G120" s="90">
        <v>6</v>
      </c>
      <c r="H120" s="76" t="s">
        <v>211</v>
      </c>
      <c r="I120" s="72">
        <v>50</v>
      </c>
      <c r="J120" s="73">
        <f>J119+J129</f>
        <v>144000000</v>
      </c>
      <c r="K120" s="39"/>
      <c r="L120" s="63"/>
    </row>
    <row r="121" spans="1:12">
      <c r="A121" s="35">
        <v>7</v>
      </c>
      <c r="B121" s="75" t="s">
        <v>119</v>
      </c>
      <c r="C121" s="75">
        <v>22</v>
      </c>
      <c r="D121" s="36">
        <v>0</v>
      </c>
      <c r="F121" s="62"/>
      <c r="G121" s="91">
        <v>7</v>
      </c>
      <c r="H121" s="75" t="s">
        <v>129</v>
      </c>
      <c r="I121" s="75">
        <v>51</v>
      </c>
      <c r="J121" s="36">
        <f>J120*20%</f>
        <v>28800000</v>
      </c>
      <c r="K121" s="39"/>
      <c r="L121" s="63"/>
    </row>
    <row r="122" spans="1:12">
      <c r="A122" s="70">
        <v>8</v>
      </c>
      <c r="B122" s="71" t="s">
        <v>120</v>
      </c>
      <c r="C122" s="72">
        <v>23</v>
      </c>
      <c r="D122" s="73">
        <v>0</v>
      </c>
      <c r="F122" s="62"/>
      <c r="G122" s="91">
        <v>8</v>
      </c>
      <c r="H122" s="74" t="s">
        <v>212</v>
      </c>
      <c r="I122" s="75">
        <v>60</v>
      </c>
      <c r="J122" s="36">
        <f>J120-J121</f>
        <v>115200000</v>
      </c>
      <c r="K122" s="39" t="s">
        <v>138</v>
      </c>
      <c r="L122" s="63"/>
    </row>
    <row r="123" spans="1:12" ht="14.7" thickBot="1">
      <c r="A123" s="35">
        <v>9</v>
      </c>
      <c r="B123" s="75" t="s">
        <v>121</v>
      </c>
      <c r="C123" s="75">
        <v>24</v>
      </c>
      <c r="D123" s="36"/>
      <c r="F123" s="64"/>
      <c r="G123" s="65"/>
      <c r="H123" s="65"/>
      <c r="I123" s="65"/>
      <c r="J123" s="65"/>
      <c r="K123" s="106" t="s">
        <v>107</v>
      </c>
      <c r="L123" s="66"/>
    </row>
    <row r="124" spans="1:12">
      <c r="A124" s="70">
        <v>10</v>
      </c>
      <c r="B124" s="71" t="s">
        <v>122</v>
      </c>
      <c r="C124" s="72">
        <v>25</v>
      </c>
      <c r="D124" s="73">
        <v>0</v>
      </c>
    </row>
    <row r="125" spans="1:12">
      <c r="A125" s="35">
        <v>11</v>
      </c>
      <c r="B125" s="75" t="s">
        <v>123</v>
      </c>
      <c r="C125" s="75">
        <v>26</v>
      </c>
      <c r="D125" s="36">
        <v>0</v>
      </c>
      <c r="F125" s="28"/>
      <c r="G125" s="28"/>
      <c r="H125" s="83"/>
      <c r="I125" s="83"/>
      <c r="J125" s="29"/>
      <c r="K125" s="28"/>
    </row>
    <row r="126" spans="1:12" ht="28.8">
      <c r="A126" s="70">
        <v>12</v>
      </c>
      <c r="B126" s="76" t="s">
        <v>124</v>
      </c>
      <c r="C126" s="72">
        <v>30</v>
      </c>
      <c r="D126" s="73">
        <f>D119+D120-D121-D124-D125</f>
        <v>144000000</v>
      </c>
      <c r="F126" s="28"/>
      <c r="G126" s="28"/>
      <c r="H126" s="28"/>
      <c r="I126" s="28"/>
      <c r="J126" s="28"/>
      <c r="K126" s="28"/>
    </row>
    <row r="127" spans="1:12">
      <c r="A127" s="35">
        <v>13</v>
      </c>
      <c r="B127" s="75" t="s">
        <v>125</v>
      </c>
      <c r="C127" s="75">
        <v>31</v>
      </c>
      <c r="D127" s="36">
        <v>0</v>
      </c>
      <c r="F127" s="28"/>
      <c r="G127" s="28"/>
      <c r="H127" s="83"/>
      <c r="I127" s="83"/>
      <c r="J127" s="29"/>
      <c r="K127" s="28"/>
    </row>
    <row r="128" spans="1:12">
      <c r="A128" s="70">
        <v>14</v>
      </c>
      <c r="B128" s="71" t="s">
        <v>126</v>
      </c>
      <c r="C128" s="72">
        <v>32</v>
      </c>
      <c r="D128" s="73">
        <v>0</v>
      </c>
      <c r="F128" s="28"/>
      <c r="G128" s="28"/>
      <c r="H128" s="83"/>
      <c r="I128" s="84"/>
      <c r="J128" s="29"/>
      <c r="K128" s="28"/>
    </row>
    <row r="129" spans="1:13">
      <c r="A129" s="35">
        <v>15</v>
      </c>
      <c r="B129" s="74" t="s">
        <v>127</v>
      </c>
      <c r="C129" s="75">
        <v>40</v>
      </c>
      <c r="D129" s="36">
        <f>D127-D128</f>
        <v>0</v>
      </c>
      <c r="F129" s="28"/>
      <c r="G129" s="28"/>
      <c r="H129" s="85"/>
      <c r="I129" s="83"/>
      <c r="J129" s="29"/>
      <c r="K129" s="28"/>
    </row>
    <row r="130" spans="1:13">
      <c r="A130" s="70">
        <v>16</v>
      </c>
      <c r="B130" s="76" t="s">
        <v>128</v>
      </c>
      <c r="C130" s="72">
        <v>50</v>
      </c>
      <c r="D130" s="73">
        <f>D126+D129</f>
        <v>144000000</v>
      </c>
      <c r="F130" s="28"/>
      <c r="G130" s="28"/>
      <c r="H130" s="28"/>
      <c r="I130" s="28"/>
      <c r="J130" s="28"/>
      <c r="K130" s="28"/>
    </row>
    <row r="131" spans="1:13">
      <c r="A131" s="35">
        <v>17</v>
      </c>
      <c r="B131" s="75" t="s">
        <v>129</v>
      </c>
      <c r="C131" s="75">
        <v>51</v>
      </c>
      <c r="D131" s="36">
        <f>D130*20%</f>
        <v>28800000</v>
      </c>
      <c r="F131" s="28"/>
      <c r="G131" s="28"/>
      <c r="H131" s="28"/>
      <c r="I131" s="28"/>
      <c r="J131" s="28"/>
      <c r="K131" s="86"/>
    </row>
    <row r="132" spans="1:13">
      <c r="A132" s="70">
        <v>18</v>
      </c>
      <c r="B132" s="71" t="s">
        <v>130</v>
      </c>
      <c r="C132" s="72">
        <v>52</v>
      </c>
      <c r="D132" s="73">
        <v>0</v>
      </c>
      <c r="F132" s="28"/>
      <c r="G132" s="28"/>
      <c r="H132" s="28"/>
      <c r="I132" s="28"/>
      <c r="J132" s="28"/>
      <c r="K132" s="28"/>
    </row>
    <row r="133" spans="1:13">
      <c r="A133" s="35">
        <v>19</v>
      </c>
      <c r="B133" s="74" t="s">
        <v>131</v>
      </c>
      <c r="C133" s="75">
        <v>60</v>
      </c>
      <c r="D133" s="36">
        <f>D130-D131-D132</f>
        <v>115200000</v>
      </c>
      <c r="F133" s="28"/>
      <c r="G133" s="28"/>
      <c r="H133" s="28"/>
      <c r="I133" s="28"/>
      <c r="J133" s="28"/>
      <c r="K133" s="28"/>
    </row>
    <row r="134" spans="1:13">
      <c r="A134" s="77">
        <v>20</v>
      </c>
      <c r="B134" s="78" t="s">
        <v>132</v>
      </c>
      <c r="C134" s="79">
        <v>61</v>
      </c>
      <c r="D134" s="80">
        <v>0</v>
      </c>
      <c r="F134" s="28"/>
      <c r="G134" s="28"/>
      <c r="H134" s="83"/>
      <c r="I134" s="87"/>
      <c r="J134" s="29"/>
      <c r="K134" s="28"/>
    </row>
    <row r="135" spans="1:13" ht="28.8">
      <c r="A135" s="35">
        <v>21</v>
      </c>
      <c r="B135" s="75" t="s">
        <v>133</v>
      </c>
      <c r="C135" s="39">
        <v>62</v>
      </c>
      <c r="D135" s="36">
        <v>0</v>
      </c>
      <c r="F135" s="28"/>
      <c r="G135" s="28"/>
      <c r="H135" s="83"/>
      <c r="I135" s="28"/>
      <c r="J135" s="29"/>
      <c r="K135" s="28"/>
    </row>
    <row r="136" spans="1:13">
      <c r="A136" s="35">
        <v>22</v>
      </c>
      <c r="B136" s="75" t="s">
        <v>134</v>
      </c>
      <c r="C136" s="39">
        <v>70</v>
      </c>
      <c r="D136" s="36"/>
      <c r="F136" s="28"/>
      <c r="G136" s="28"/>
      <c r="H136" s="83"/>
      <c r="I136" s="28"/>
      <c r="J136" s="29"/>
      <c r="K136" s="28"/>
    </row>
    <row r="137" spans="1:13">
      <c r="I137" s="125"/>
    </row>
    <row r="138" spans="1:13" ht="14.7" thickBot="1"/>
    <row r="139" spans="1:13">
      <c r="F139" s="101"/>
      <c r="G139" s="102"/>
      <c r="H139" s="102"/>
      <c r="I139" s="102"/>
      <c r="J139" s="102"/>
      <c r="K139" s="103"/>
    </row>
    <row r="140" spans="1:13">
      <c r="F140" s="104"/>
      <c r="G140" s="156" t="s">
        <v>178</v>
      </c>
      <c r="H140" s="156"/>
      <c r="I140" s="156"/>
      <c r="J140" s="156"/>
      <c r="K140" s="105"/>
    </row>
    <row r="141" spans="1:13">
      <c r="F141" s="104"/>
      <c r="G141" s="30"/>
      <c r="H141" s="30"/>
      <c r="I141" s="30"/>
      <c r="J141" s="30"/>
      <c r="K141" s="105"/>
    </row>
    <row r="142" spans="1:13">
      <c r="F142" s="62"/>
      <c r="G142" s="99"/>
      <c r="H142" s="100"/>
      <c r="I142" s="99"/>
      <c r="J142" s="100"/>
      <c r="K142" s="63"/>
    </row>
    <row r="143" spans="1:13">
      <c r="F143" s="62"/>
      <c r="G143" s="82">
        <v>1</v>
      </c>
      <c r="H143" s="134" t="s">
        <v>161</v>
      </c>
      <c r="I143" s="126">
        <v>0.06</v>
      </c>
      <c r="J143" s="129"/>
      <c r="K143" s="63"/>
    </row>
    <row r="144" spans="1:13" ht="72">
      <c r="F144" s="62"/>
      <c r="G144" s="130">
        <v>2</v>
      </c>
      <c r="H144" s="131" t="s">
        <v>165</v>
      </c>
      <c r="I144" s="128">
        <v>16.7</v>
      </c>
      <c r="J144" s="129" t="s">
        <v>169</v>
      </c>
      <c r="K144" s="63"/>
      <c r="M144">
        <f>100/6</f>
        <v>16.666666666666668</v>
      </c>
    </row>
    <row r="145" spans="6:11">
      <c r="F145" s="62"/>
      <c r="G145" s="130">
        <v>3</v>
      </c>
      <c r="H145" s="35" t="s">
        <v>164</v>
      </c>
      <c r="I145" s="127">
        <v>0.2</v>
      </c>
      <c r="J145" s="93"/>
      <c r="K145" s="63"/>
    </row>
    <row r="146" spans="6:11" ht="86.4">
      <c r="F146" s="62"/>
      <c r="G146" s="130">
        <v>4</v>
      </c>
      <c r="H146" s="35" t="s">
        <v>165</v>
      </c>
      <c r="I146" s="132">
        <v>5</v>
      </c>
      <c r="J146" s="129" t="s">
        <v>171</v>
      </c>
      <c r="K146" s="63"/>
    </row>
    <row r="147" spans="6:11">
      <c r="F147" s="62"/>
      <c r="G147" s="130">
        <v>5</v>
      </c>
      <c r="H147" s="35" t="s">
        <v>166</v>
      </c>
      <c r="I147" s="93">
        <f>J122</f>
        <v>115200000</v>
      </c>
      <c r="J147" s="93"/>
      <c r="K147" s="63"/>
    </row>
    <row r="148" spans="6:11">
      <c r="F148" s="62"/>
      <c r="G148" s="130">
        <v>6</v>
      </c>
      <c r="H148" s="35" t="s">
        <v>167</v>
      </c>
      <c r="I148" s="133">
        <v>1000</v>
      </c>
      <c r="J148" s="94"/>
      <c r="K148" s="63"/>
    </row>
    <row r="149" spans="6:11">
      <c r="F149" s="62"/>
      <c r="G149" s="130">
        <v>7</v>
      </c>
      <c r="H149" s="35" t="s">
        <v>168</v>
      </c>
      <c r="I149" s="95">
        <f>I147/I148</f>
        <v>115200</v>
      </c>
      <c r="J149" s="95" t="s">
        <v>172</v>
      </c>
      <c r="K149" s="63"/>
    </row>
    <row r="150" spans="6:11">
      <c r="F150" s="62"/>
      <c r="G150" s="130">
        <v>8</v>
      </c>
      <c r="H150" s="75" t="s">
        <v>170</v>
      </c>
      <c r="I150" s="36">
        <f>I149*I146</f>
        <v>576000</v>
      </c>
      <c r="J150" s="94" t="s">
        <v>173</v>
      </c>
      <c r="K150" s="63"/>
    </row>
    <row r="151" spans="6:11">
      <c r="F151" s="62"/>
      <c r="G151" s="130">
        <v>9</v>
      </c>
      <c r="H151" s="75" t="s">
        <v>174</v>
      </c>
      <c r="I151" s="95">
        <v>990000000</v>
      </c>
      <c r="J151" s="95"/>
      <c r="K151" s="63"/>
    </row>
    <row r="152" spans="6:11">
      <c r="F152" s="62"/>
      <c r="G152" s="130">
        <v>10</v>
      </c>
      <c r="H152" s="35" t="s">
        <v>175</v>
      </c>
      <c r="I152" s="36">
        <f>I151/I150</f>
        <v>1718.75</v>
      </c>
      <c r="J152" s="94" t="s">
        <v>179</v>
      </c>
      <c r="K152" s="63"/>
    </row>
    <row r="153" spans="6:11">
      <c r="F153" s="62"/>
      <c r="G153" s="130">
        <v>11</v>
      </c>
      <c r="H153" s="35" t="s">
        <v>176</v>
      </c>
      <c r="I153" s="36">
        <f>1000000000/10000</f>
        <v>100000</v>
      </c>
      <c r="J153" s="36"/>
      <c r="K153" s="63"/>
    </row>
    <row r="154" spans="6:11" ht="28.8">
      <c r="F154" s="62"/>
      <c r="G154" s="130">
        <v>12</v>
      </c>
      <c r="H154" s="75" t="s">
        <v>177</v>
      </c>
      <c r="I154" s="135">
        <f>I152/I153</f>
        <v>1.7187500000000001E-2</v>
      </c>
      <c r="J154" s="136" t="s">
        <v>180</v>
      </c>
      <c r="K154" s="63"/>
    </row>
    <row r="155" spans="6:11" ht="14.7" thickBot="1">
      <c r="F155" s="64"/>
      <c r="G155" s="65"/>
      <c r="H155" s="65"/>
      <c r="I155" s="65"/>
      <c r="J155" s="106" t="s">
        <v>107</v>
      </c>
      <c r="K155" s="66"/>
    </row>
    <row r="157" spans="6:11">
      <c r="I157" s="125"/>
    </row>
    <row r="158" spans="6:11">
      <c r="I158" s="1"/>
      <c r="J158" s="137"/>
    </row>
    <row r="160" spans="6:11" ht="14.7" thickBot="1">
      <c r="I160" s="1"/>
    </row>
    <row r="161" spans="6:11">
      <c r="F161" s="101"/>
      <c r="G161" s="102"/>
      <c r="H161" s="102"/>
      <c r="I161" s="102"/>
      <c r="J161" s="102"/>
      <c r="K161" s="103"/>
    </row>
    <row r="162" spans="6:11">
      <c r="F162" s="104"/>
      <c r="G162" s="154" t="s">
        <v>182</v>
      </c>
      <c r="H162" s="154"/>
      <c r="I162" s="154"/>
      <c r="J162" s="154"/>
      <c r="K162" s="105"/>
    </row>
    <row r="163" spans="6:11">
      <c r="F163" s="104"/>
      <c r="G163" s="30"/>
      <c r="H163" s="30"/>
      <c r="I163" s="30"/>
      <c r="J163" s="30"/>
      <c r="K163" s="105"/>
    </row>
    <row r="164" spans="6:11">
      <c r="F164" s="62"/>
      <c r="G164" s="99" t="s">
        <v>1</v>
      </c>
      <c r="H164" s="100" t="s">
        <v>139</v>
      </c>
      <c r="I164" s="99" t="s">
        <v>152</v>
      </c>
      <c r="J164" s="100" t="s">
        <v>135</v>
      </c>
      <c r="K164" s="63"/>
    </row>
    <row r="165" spans="6:11">
      <c r="F165" s="62"/>
      <c r="G165" s="92">
        <v>1</v>
      </c>
      <c r="H165" s="35" t="s">
        <v>140</v>
      </c>
      <c r="I165" s="93">
        <f>J115</f>
        <v>360000000</v>
      </c>
      <c r="J165" s="93"/>
      <c r="K165" s="63"/>
    </row>
    <row r="166" spans="6:11">
      <c r="F166" s="62"/>
      <c r="G166" s="92">
        <v>2</v>
      </c>
      <c r="H166" s="35" t="s">
        <v>116</v>
      </c>
      <c r="I166" s="93">
        <v>240000000</v>
      </c>
      <c r="J166" s="93"/>
      <c r="K166" s="63"/>
    </row>
    <row r="167" spans="6:11">
      <c r="F167" s="62"/>
      <c r="G167" s="92">
        <v>3</v>
      </c>
      <c r="H167" s="35" t="s">
        <v>148</v>
      </c>
      <c r="I167" s="93">
        <f>I165-I166</f>
        <v>120000000</v>
      </c>
      <c r="J167" s="93" t="s">
        <v>153</v>
      </c>
      <c r="K167" s="63"/>
    </row>
    <row r="168" spans="6:11">
      <c r="F168" s="62"/>
      <c r="G168" s="92">
        <v>4</v>
      </c>
      <c r="H168" s="39" t="s">
        <v>141</v>
      </c>
      <c r="I168" s="94">
        <f>I167/I165</f>
        <v>0.33333333333333331</v>
      </c>
      <c r="J168" s="94" t="s">
        <v>154</v>
      </c>
      <c r="K168" s="63"/>
    </row>
    <row r="169" spans="6:11">
      <c r="F169" s="62"/>
      <c r="G169" s="92">
        <v>5</v>
      </c>
      <c r="H169" s="39" t="s">
        <v>142</v>
      </c>
      <c r="I169" s="95">
        <f>I167-20%*I167</f>
        <v>96000000</v>
      </c>
      <c r="J169" s="95" t="s">
        <v>155</v>
      </c>
      <c r="K169" s="63"/>
    </row>
    <row r="170" spans="6:11">
      <c r="F170" s="62"/>
      <c r="G170" s="119">
        <v>6</v>
      </c>
      <c r="H170" s="124" t="s">
        <v>150</v>
      </c>
      <c r="I170" s="123">
        <f>I169/I165</f>
        <v>0.26666666666666666</v>
      </c>
      <c r="J170" s="123" t="s">
        <v>156</v>
      </c>
      <c r="K170" s="63"/>
    </row>
    <row r="171" spans="6:11">
      <c r="F171" s="62"/>
      <c r="G171" s="92">
        <v>7</v>
      </c>
      <c r="H171" s="75" t="s">
        <v>85</v>
      </c>
      <c r="I171" s="95">
        <v>300000000</v>
      </c>
      <c r="J171" s="95"/>
      <c r="K171" s="63"/>
    </row>
    <row r="172" spans="6:11">
      <c r="F172" s="62"/>
      <c r="G172" s="119">
        <v>8</v>
      </c>
      <c r="H172" s="120" t="s">
        <v>151</v>
      </c>
      <c r="I172" s="123">
        <f>I169/I171</f>
        <v>0.32</v>
      </c>
      <c r="J172" s="123" t="s">
        <v>157</v>
      </c>
      <c r="K172" s="63"/>
    </row>
    <row r="173" spans="6:11">
      <c r="F173" s="62"/>
      <c r="G173" s="92">
        <v>9</v>
      </c>
      <c r="H173" s="39" t="s">
        <v>143</v>
      </c>
      <c r="I173" s="38">
        <f>I171/10000</f>
        <v>30000</v>
      </c>
      <c r="J173" s="38" t="s">
        <v>159</v>
      </c>
      <c r="K173" s="63"/>
    </row>
    <row r="174" spans="6:11">
      <c r="F174" s="62"/>
      <c r="G174" s="92">
        <v>10</v>
      </c>
      <c r="H174" s="68" t="s">
        <v>144</v>
      </c>
      <c r="I174" s="38">
        <f>I169/I173</f>
        <v>3200</v>
      </c>
      <c r="J174" s="38" t="s">
        <v>158</v>
      </c>
      <c r="K174" s="63"/>
    </row>
    <row r="175" spans="6:11">
      <c r="F175" s="62"/>
      <c r="G175" s="92">
        <v>11</v>
      </c>
      <c r="H175" s="39" t="s">
        <v>181</v>
      </c>
      <c r="I175" s="97">
        <v>5</v>
      </c>
      <c r="J175" s="97" t="s">
        <v>162</v>
      </c>
      <c r="K175" s="63"/>
    </row>
    <row r="176" spans="6:11" ht="43.2">
      <c r="F176" s="62"/>
      <c r="G176" s="119">
        <v>12</v>
      </c>
      <c r="H176" s="120" t="s">
        <v>149</v>
      </c>
      <c r="I176" s="121">
        <f>I175*I174</f>
        <v>16000</v>
      </c>
      <c r="J176" s="122" t="s">
        <v>160</v>
      </c>
      <c r="K176" s="63"/>
    </row>
    <row r="177" spans="6:14">
      <c r="F177" s="62"/>
      <c r="G177" s="92">
        <v>13</v>
      </c>
      <c r="H177" s="35" t="s">
        <v>183</v>
      </c>
      <c r="I177" s="98">
        <v>1000000000</v>
      </c>
      <c r="J177" s="98"/>
      <c r="K177" s="63"/>
    </row>
    <row r="178" spans="6:14">
      <c r="F178" s="62"/>
      <c r="G178" s="92">
        <v>14</v>
      </c>
      <c r="H178" s="35" t="s">
        <v>163</v>
      </c>
      <c r="I178" s="38">
        <f>I177/I176</f>
        <v>62500</v>
      </c>
      <c r="J178" s="38" t="s">
        <v>187</v>
      </c>
      <c r="K178" s="63"/>
    </row>
    <row r="179" spans="6:14">
      <c r="F179" s="62"/>
      <c r="G179" s="92">
        <v>15</v>
      </c>
      <c r="H179" s="35" t="s">
        <v>184</v>
      </c>
      <c r="I179" s="38">
        <f>I177+I171</f>
        <v>1300000000</v>
      </c>
      <c r="J179" s="38"/>
      <c r="K179" s="63"/>
    </row>
    <row r="180" spans="6:14">
      <c r="F180" s="62"/>
      <c r="G180" s="92">
        <v>16</v>
      </c>
      <c r="H180" s="35" t="s">
        <v>185</v>
      </c>
      <c r="I180" s="38">
        <f>I179/10000</f>
        <v>130000</v>
      </c>
      <c r="J180" s="38" t="s">
        <v>189</v>
      </c>
      <c r="K180" s="63"/>
    </row>
    <row r="181" spans="6:14">
      <c r="F181" s="62"/>
      <c r="G181" s="92">
        <v>17</v>
      </c>
      <c r="H181" s="35" t="s">
        <v>186</v>
      </c>
      <c r="I181" s="96">
        <f>I178/I180</f>
        <v>0.48076923076923078</v>
      </c>
      <c r="J181" s="38" t="s">
        <v>188</v>
      </c>
      <c r="K181" s="63"/>
    </row>
    <row r="182" spans="6:14" ht="14.7" thickBot="1">
      <c r="F182" s="64"/>
      <c r="G182" s="65"/>
      <c r="H182" s="65"/>
      <c r="I182" s="106" t="s">
        <v>107</v>
      </c>
      <c r="J182" s="65"/>
      <c r="K182" s="66"/>
    </row>
    <row r="183" spans="6:14" ht="14.7" thickBot="1">
      <c r="F183" s="28"/>
      <c r="G183" s="138"/>
      <c r="H183" s="28"/>
      <c r="I183" s="29"/>
      <c r="J183" s="29"/>
      <c r="K183" s="30"/>
      <c r="L183" s="30"/>
      <c r="M183" s="30"/>
      <c r="N183" s="30"/>
    </row>
    <row r="184" spans="6:14">
      <c r="F184" s="101"/>
      <c r="G184" s="140"/>
      <c r="H184" s="102"/>
      <c r="I184" s="141"/>
      <c r="J184" s="141"/>
      <c r="K184" s="61"/>
      <c r="L184" s="30"/>
      <c r="M184" s="30"/>
      <c r="N184" s="30"/>
    </row>
    <row r="185" spans="6:14">
      <c r="F185" s="104"/>
      <c r="G185" s="155" t="s">
        <v>207</v>
      </c>
      <c r="H185" s="155"/>
      <c r="I185" s="155"/>
      <c r="J185" s="155"/>
      <c r="K185" s="63"/>
      <c r="L185" s="30"/>
      <c r="M185" s="30"/>
      <c r="N185" s="30"/>
    </row>
    <row r="186" spans="6:14">
      <c r="F186" s="104"/>
      <c r="G186" s="28"/>
      <c r="H186" s="28"/>
      <c r="I186" s="139"/>
      <c r="J186" s="28"/>
      <c r="K186" s="63"/>
      <c r="L186" s="30"/>
      <c r="M186" s="30"/>
      <c r="N186" s="30"/>
    </row>
    <row r="187" spans="6:14">
      <c r="F187" s="62"/>
      <c r="G187" s="39"/>
      <c r="H187" s="39"/>
      <c r="I187" s="39"/>
      <c r="J187" s="39"/>
      <c r="K187" s="63"/>
      <c r="L187" s="30"/>
      <c r="M187" s="30"/>
      <c r="N187" s="30"/>
    </row>
    <row r="188" spans="6:14">
      <c r="F188" s="62"/>
      <c r="G188" s="39">
        <v>1</v>
      </c>
      <c r="H188" s="39" t="s">
        <v>190</v>
      </c>
      <c r="I188" s="38">
        <v>3000000000</v>
      </c>
      <c r="J188" s="39" t="s">
        <v>197</v>
      </c>
      <c r="K188" s="63"/>
      <c r="L188" s="30"/>
      <c r="M188" s="30"/>
      <c r="N188" s="30"/>
    </row>
    <row r="189" spans="6:14">
      <c r="F189" s="62"/>
      <c r="G189" s="39">
        <v>2</v>
      </c>
      <c r="H189" s="39" t="s">
        <v>143</v>
      </c>
      <c r="I189" s="38">
        <f>I188/10000</f>
        <v>300000</v>
      </c>
      <c r="J189" s="39" t="s">
        <v>198</v>
      </c>
      <c r="K189" s="63"/>
    </row>
    <row r="190" spans="6:14">
      <c r="F190" s="62"/>
      <c r="G190" s="39">
        <v>3</v>
      </c>
      <c r="H190" s="39" t="s">
        <v>191</v>
      </c>
      <c r="I190" s="96">
        <v>0.5</v>
      </c>
      <c r="J190" s="39" t="s">
        <v>199</v>
      </c>
      <c r="K190" s="63"/>
    </row>
    <row r="191" spans="6:14">
      <c r="F191" s="62"/>
      <c r="G191" s="39">
        <v>4</v>
      </c>
      <c r="H191" s="39" t="s">
        <v>142</v>
      </c>
      <c r="I191" s="98">
        <f>I188*I190</f>
        <v>1500000000</v>
      </c>
      <c r="J191" s="39" t="s">
        <v>200</v>
      </c>
      <c r="K191" s="63"/>
    </row>
    <row r="192" spans="6:14">
      <c r="F192" s="62"/>
      <c r="G192" s="39">
        <v>5</v>
      </c>
      <c r="H192" s="39" t="s">
        <v>192</v>
      </c>
      <c r="I192" s="38">
        <f>I191/I189</f>
        <v>5000</v>
      </c>
      <c r="J192" s="39" t="s">
        <v>201</v>
      </c>
      <c r="K192" s="63"/>
    </row>
    <row r="193" spans="6:18" ht="43.2">
      <c r="F193" s="62"/>
      <c r="G193" s="39">
        <v>6</v>
      </c>
      <c r="H193" s="39" t="s">
        <v>194</v>
      </c>
      <c r="I193" s="143">
        <f>100/30</f>
        <v>3.3333333333333335</v>
      </c>
      <c r="J193" s="68" t="s">
        <v>202</v>
      </c>
      <c r="K193" s="63"/>
    </row>
    <row r="194" spans="6:18">
      <c r="F194" s="62"/>
      <c r="G194" s="39">
        <v>7</v>
      </c>
      <c r="H194" s="39" t="s">
        <v>193</v>
      </c>
      <c r="I194" s="38">
        <f>I193*I192</f>
        <v>16666.666666666668</v>
      </c>
      <c r="J194" s="39" t="s">
        <v>203</v>
      </c>
      <c r="K194" s="63"/>
    </row>
    <row r="195" spans="6:18" ht="57.6">
      <c r="F195" s="62"/>
      <c r="G195" s="39">
        <v>8</v>
      </c>
      <c r="H195" s="39" t="s">
        <v>195</v>
      </c>
      <c r="I195" s="38">
        <f>I188</f>
        <v>3000000000</v>
      </c>
      <c r="J195" s="68" t="s">
        <v>204</v>
      </c>
      <c r="K195" s="63"/>
    </row>
    <row r="196" spans="6:18">
      <c r="F196" s="62"/>
      <c r="G196" s="39">
        <v>9</v>
      </c>
      <c r="H196" s="39" t="s">
        <v>196</v>
      </c>
      <c r="I196" s="38">
        <f>I195/I194</f>
        <v>180000</v>
      </c>
      <c r="J196" s="39" t="s">
        <v>205</v>
      </c>
      <c r="K196" s="63"/>
    </row>
    <row r="197" spans="6:18">
      <c r="F197" s="62"/>
      <c r="G197" s="39">
        <v>10</v>
      </c>
      <c r="H197" s="39" t="s">
        <v>177</v>
      </c>
      <c r="I197" s="96">
        <f>I196/I189</f>
        <v>0.6</v>
      </c>
      <c r="J197" s="39" t="s">
        <v>206</v>
      </c>
      <c r="K197" s="63"/>
    </row>
    <row r="198" spans="6:18" ht="14.7" thickBot="1">
      <c r="F198" s="64"/>
      <c r="G198" s="65"/>
      <c r="H198" s="65"/>
      <c r="I198" s="142"/>
      <c r="J198" s="106" t="s">
        <v>107</v>
      </c>
      <c r="K198" s="65"/>
    </row>
    <row r="199" spans="6:18" ht="14.7" thickBot="1"/>
    <row r="200" spans="6:18">
      <c r="L200" s="59"/>
      <c r="M200" s="60"/>
      <c r="N200" s="60"/>
      <c r="O200" s="60"/>
      <c r="P200" s="60"/>
      <c r="Q200" s="60"/>
      <c r="R200" s="61"/>
    </row>
    <row r="201" spans="6:18">
      <c r="L201" s="62"/>
      <c r="M201" s="148"/>
      <c r="N201" s="153" t="s">
        <v>191</v>
      </c>
      <c r="O201" s="153"/>
      <c r="P201" s="153"/>
      <c r="Q201" s="153"/>
      <c r="R201" s="63"/>
    </row>
    <row r="202" spans="6:18">
      <c r="L202" s="62"/>
      <c r="M202" s="148"/>
      <c r="N202" s="151">
        <v>0.2</v>
      </c>
      <c r="O202" s="151">
        <v>0.3</v>
      </c>
      <c r="P202" s="151">
        <v>0.5</v>
      </c>
      <c r="Q202" s="151">
        <v>0.6</v>
      </c>
      <c r="R202" s="63"/>
    </row>
    <row r="203" spans="6:18">
      <c r="L203" s="62"/>
      <c r="M203" s="148" t="s">
        <v>213</v>
      </c>
      <c r="N203" s="146">
        <f>100%/N202</f>
        <v>5</v>
      </c>
      <c r="O203" s="146">
        <f>100%/O202</f>
        <v>3.3333333333333335</v>
      </c>
      <c r="P203" s="146">
        <f>100%/P202</f>
        <v>2</v>
      </c>
      <c r="Q203" s="146">
        <f>100%/Q202</f>
        <v>1.6666666666666667</v>
      </c>
      <c r="R203" s="63"/>
    </row>
    <row r="204" spans="6:18">
      <c r="L204" s="62"/>
      <c r="M204" s="148" t="s">
        <v>193</v>
      </c>
      <c r="N204" s="147">
        <f>N203*$I$192</f>
        <v>25000</v>
      </c>
      <c r="O204" s="147">
        <f>O203*$I$192</f>
        <v>16666.666666666668</v>
      </c>
      <c r="P204" s="147">
        <f>P203*$I$192</f>
        <v>10000</v>
      </c>
      <c r="Q204" s="147">
        <f>Q203*$I$192</f>
        <v>8333.3333333333339</v>
      </c>
      <c r="R204" s="63"/>
    </row>
    <row r="205" spans="6:18" ht="28.8">
      <c r="L205" s="62"/>
      <c r="M205" s="149" t="s">
        <v>216</v>
      </c>
      <c r="N205" s="38">
        <f>3000000000/N204</f>
        <v>120000</v>
      </c>
      <c r="O205" s="38">
        <f>3000000000/O204</f>
        <v>180000</v>
      </c>
      <c r="P205" s="38">
        <f>3000000000/P204</f>
        <v>300000</v>
      </c>
      <c r="Q205" s="38">
        <f>3000000000/Q204</f>
        <v>360000</v>
      </c>
      <c r="R205" s="63"/>
    </row>
    <row r="206" spans="6:18">
      <c r="L206" s="62"/>
      <c r="M206" s="148" t="s">
        <v>214</v>
      </c>
      <c r="N206" s="96">
        <f>N205/$I$189</f>
        <v>0.4</v>
      </c>
      <c r="O206" s="96">
        <f>O205/$I$189</f>
        <v>0.6</v>
      </c>
      <c r="P206" s="96">
        <f>P205/$I$189</f>
        <v>1</v>
      </c>
      <c r="Q206" s="96">
        <f>Q205/$I$189</f>
        <v>1.2</v>
      </c>
      <c r="R206" s="63"/>
    </row>
    <row r="207" spans="6:18">
      <c r="L207" s="62"/>
      <c r="M207" s="152" t="s">
        <v>215</v>
      </c>
      <c r="N207" s="30"/>
      <c r="O207" s="30"/>
      <c r="P207" s="30"/>
      <c r="Q207" s="30"/>
      <c r="R207" s="63"/>
    </row>
    <row r="208" spans="6:18" ht="14.7" thickBot="1">
      <c r="L208" s="64"/>
      <c r="M208" s="65"/>
      <c r="N208" s="65"/>
      <c r="O208" s="65"/>
      <c r="P208" s="65" t="s">
        <v>107</v>
      </c>
      <c r="Q208" s="65"/>
      <c r="R208" s="66"/>
    </row>
  </sheetData>
  <mergeCells count="7">
    <mergeCell ref="G3:J3"/>
    <mergeCell ref="G112:K112"/>
    <mergeCell ref="G35:J35"/>
    <mergeCell ref="N201:Q201"/>
    <mergeCell ref="G162:J162"/>
    <mergeCell ref="G185:J185"/>
    <mergeCell ref="G140:J1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0"/>
  <sheetViews>
    <sheetView topLeftCell="R1" zoomScale="80" zoomScaleNormal="80" workbookViewId="0">
      <selection activeCell="U27" sqref="U27"/>
    </sheetView>
  </sheetViews>
  <sheetFormatPr defaultRowHeight="14.4" outlineLevelCol="1"/>
  <cols>
    <col min="2" max="2" width="4" bestFit="1" customWidth="1"/>
    <col min="3" max="3" width="22.26171875" customWidth="1"/>
    <col min="4" max="4" width="4" customWidth="1"/>
    <col min="5" max="5" width="33.41796875" customWidth="1"/>
    <col min="6" max="6" width="19.41796875" customWidth="1"/>
    <col min="7" max="7" width="21" customWidth="1"/>
    <col min="8" max="8" width="8.15625" customWidth="1"/>
    <col min="9" max="9" width="20.15625" customWidth="1"/>
    <col min="10" max="10" width="20.68359375" customWidth="1"/>
    <col min="11" max="11" width="11" customWidth="1"/>
    <col min="12" max="12" width="9.26171875" customWidth="1"/>
    <col min="13" max="14" width="20.15625" bestFit="1" customWidth="1"/>
    <col min="15" max="15" width="20.41796875" customWidth="1"/>
    <col min="16" max="16" width="11.41796875" customWidth="1"/>
    <col min="18" max="18" width="3" bestFit="1" customWidth="1"/>
    <col min="19" max="19" width="37.578125" bestFit="1" customWidth="1"/>
    <col min="20" max="20" width="6.26171875" customWidth="1" outlineLevel="1"/>
    <col min="21" max="21" width="27.68359375" customWidth="1" outlineLevel="1"/>
    <col min="22" max="22" width="23.26171875" customWidth="1" outlineLevel="1"/>
    <col min="23" max="23" width="19.578125" customWidth="1" outlineLevel="1"/>
    <col min="24" max="24" width="10.26171875" customWidth="1" outlineLevel="1"/>
    <col min="25" max="25" width="2.15625" customWidth="1" outlineLevel="1"/>
    <col min="26" max="26" width="5.41796875" customWidth="1"/>
    <col min="27" max="28" width="20.15625" bestFit="1" customWidth="1"/>
    <col min="29" max="29" width="21.68359375" customWidth="1"/>
    <col min="31" max="31" width="1.41796875" customWidth="1"/>
    <col min="32" max="32" width="3" bestFit="1" customWidth="1"/>
    <col min="33" max="33" width="45" customWidth="1"/>
    <col min="35" max="35" width="20.83984375" customWidth="1"/>
    <col min="36" max="36" width="21" customWidth="1"/>
    <col min="37" max="37" width="20.68359375" customWidth="1"/>
    <col min="38" max="38" width="8.83984375" customWidth="1"/>
    <col min="39" max="39" width="8.15625" customWidth="1"/>
    <col min="41" max="41" width="20.68359375" bestFit="1" customWidth="1"/>
    <col min="42" max="42" width="21.68359375" bestFit="1" customWidth="1"/>
    <col min="43" max="43" width="19.41796875" customWidth="1"/>
  </cols>
  <sheetData>
    <row r="1" spans="2:44">
      <c r="AE1" s="160"/>
    </row>
    <row r="2" spans="2:44">
      <c r="C2" t="s">
        <v>221</v>
      </c>
      <c r="E2" s="161" t="s">
        <v>222</v>
      </c>
      <c r="F2" s="161"/>
      <c r="S2" s="159" t="s">
        <v>223</v>
      </c>
      <c r="AE2" s="160"/>
    </row>
    <row r="3" spans="2:44">
      <c r="U3" s="162" t="s">
        <v>224</v>
      </c>
      <c r="V3" s="162"/>
      <c r="W3" s="162"/>
      <c r="X3" s="162"/>
      <c r="Y3" s="163"/>
      <c r="Z3" s="163"/>
      <c r="AA3" s="164" t="s">
        <v>225</v>
      </c>
      <c r="AB3" s="164"/>
      <c r="AC3" s="164"/>
      <c r="AD3" s="164"/>
      <c r="AE3" s="160"/>
      <c r="AG3" s="20" t="s">
        <v>226</v>
      </c>
      <c r="AI3" s="165" t="s">
        <v>227</v>
      </c>
      <c r="AJ3" s="165"/>
      <c r="AO3" s="166" t="s">
        <v>228</v>
      </c>
      <c r="AP3" s="166"/>
    </row>
    <row r="4" spans="2:44" ht="28.8">
      <c r="B4" s="57" t="s">
        <v>1</v>
      </c>
      <c r="C4" s="57" t="s">
        <v>109</v>
      </c>
      <c r="D4" s="57"/>
      <c r="E4" s="67" t="s">
        <v>229</v>
      </c>
      <c r="F4" s="58" t="s">
        <v>230</v>
      </c>
      <c r="G4" s="57" t="s">
        <v>231</v>
      </c>
      <c r="H4" s="57" t="s">
        <v>232</v>
      </c>
      <c r="J4" s="81"/>
      <c r="K4" t="s">
        <v>233</v>
      </c>
      <c r="R4" s="2" t="s">
        <v>1</v>
      </c>
      <c r="S4" s="2" t="s">
        <v>2</v>
      </c>
      <c r="T4" s="2" t="s">
        <v>3</v>
      </c>
      <c r="U4" s="3" t="s">
        <v>234</v>
      </c>
      <c r="V4" s="3" t="s">
        <v>235</v>
      </c>
      <c r="W4" s="2" t="s">
        <v>231</v>
      </c>
      <c r="X4" s="2" t="s">
        <v>232</v>
      </c>
      <c r="Y4" s="2"/>
      <c r="AA4" s="3" t="s">
        <v>234</v>
      </c>
      <c r="AB4" s="3" t="s">
        <v>236</v>
      </c>
      <c r="AC4" s="2" t="s">
        <v>231</v>
      </c>
      <c r="AD4" s="2" t="s">
        <v>232</v>
      </c>
      <c r="AE4" s="160"/>
      <c r="AF4" s="2"/>
      <c r="AG4" s="3" t="s">
        <v>237</v>
      </c>
      <c r="AH4" s="2" t="s">
        <v>3</v>
      </c>
      <c r="AI4" s="3" t="s">
        <v>238</v>
      </c>
      <c r="AJ4" s="3" t="s">
        <v>239</v>
      </c>
      <c r="AK4" s="2" t="s">
        <v>231</v>
      </c>
      <c r="AL4" s="2" t="s">
        <v>232</v>
      </c>
      <c r="AM4" s="81"/>
      <c r="AN4" s="2" t="s">
        <v>3</v>
      </c>
      <c r="AO4" s="81" t="s">
        <v>240</v>
      </c>
      <c r="AP4" s="81" t="s">
        <v>241</v>
      </c>
      <c r="AQ4" s="2" t="s">
        <v>231</v>
      </c>
      <c r="AR4" s="2" t="s">
        <v>232</v>
      </c>
    </row>
    <row r="5" spans="2:44">
      <c r="B5" s="39">
        <v>1</v>
      </c>
      <c r="C5" s="39" t="s">
        <v>242</v>
      </c>
      <c r="D5" s="39"/>
      <c r="E5" s="38">
        <v>7230669</v>
      </c>
      <c r="F5" s="38">
        <v>4594827</v>
      </c>
      <c r="G5" s="38">
        <f t="shared" ref="G5:G20" si="0">(E5-F5)</f>
        <v>2635842</v>
      </c>
      <c r="H5" s="167">
        <f>G5/F5</f>
        <v>0.57365424204219218</v>
      </c>
      <c r="R5" s="4" t="s">
        <v>4</v>
      </c>
      <c r="S5" s="4" t="s">
        <v>5</v>
      </c>
      <c r="T5" s="5">
        <v>100</v>
      </c>
      <c r="U5" s="6">
        <f>U6+U9+U13+U22+U25</f>
        <v>9698074142988</v>
      </c>
      <c r="V5" s="6">
        <f>V6+V9+V13+V22+V25</f>
        <v>7057496113079</v>
      </c>
      <c r="W5" s="168">
        <f>U5-V5</f>
        <v>2640578029909</v>
      </c>
      <c r="X5" s="169">
        <f>W5/V5</f>
        <v>0.37415224714264633</v>
      </c>
      <c r="Y5" s="169"/>
      <c r="Z5" s="5">
        <v>100</v>
      </c>
      <c r="AA5" s="6">
        <f>AA6+AA9+AA13+AA22+AA25</f>
        <v>23982297253905</v>
      </c>
      <c r="AB5" s="6">
        <f>AB6+AB9+AB13+AB22+AB25</f>
        <v>18182786709294</v>
      </c>
      <c r="AC5" s="168">
        <f>AA5-AB5</f>
        <v>5799510544611</v>
      </c>
      <c r="AD5" s="169">
        <f>AC5/AB5</f>
        <v>0.31895608947811183</v>
      </c>
      <c r="AE5" s="160"/>
      <c r="AF5" s="20" t="s">
        <v>6</v>
      </c>
      <c r="AG5" s="170" t="s">
        <v>243</v>
      </c>
      <c r="AH5" s="20"/>
      <c r="AI5" s="23"/>
      <c r="AJ5" s="23"/>
      <c r="AK5" s="23"/>
      <c r="AL5" s="23"/>
      <c r="AM5" s="23"/>
      <c r="AN5" s="20"/>
      <c r="AO5" s="5"/>
      <c r="AP5" s="5"/>
      <c r="AQ5" s="23"/>
      <c r="AR5" s="23"/>
    </row>
    <row r="6" spans="2:44">
      <c r="B6" s="171">
        <v>2</v>
      </c>
      <c r="C6" s="171" t="s">
        <v>116</v>
      </c>
      <c r="D6" s="171"/>
      <c r="E6" s="172">
        <v>6138818</v>
      </c>
      <c r="F6" s="172">
        <v>3480402</v>
      </c>
      <c r="G6" s="172">
        <f t="shared" si="0"/>
        <v>2658416</v>
      </c>
      <c r="H6" s="173">
        <f t="shared" ref="H6:H20" si="1">G6/F6</f>
        <v>0.76382440878955937</v>
      </c>
      <c r="R6" s="7" t="s">
        <v>6</v>
      </c>
      <c r="S6" s="7" t="s">
        <v>7</v>
      </c>
      <c r="T6" s="8">
        <v>110</v>
      </c>
      <c r="U6" s="9">
        <f>SUM(U7:U8)</f>
        <v>241863942886</v>
      </c>
      <c r="V6" s="9">
        <f>SUM(V7:V8)</f>
        <v>576620705083</v>
      </c>
      <c r="W6" s="168">
        <f t="shared" ref="W6:W77" si="2">U6-V6</f>
        <v>-334756762197</v>
      </c>
      <c r="X6" s="169">
        <f t="shared" ref="X6:X77" si="3">W6/V6</f>
        <v>-0.5805493268730515</v>
      </c>
      <c r="Y6" s="169"/>
      <c r="Z6" s="8">
        <v>110</v>
      </c>
      <c r="AA6" s="9">
        <f>SUM(AA7:AA8)</f>
        <v>1813484050479</v>
      </c>
      <c r="AB6" s="9">
        <f>SUM(AB7:AB8)</f>
        <v>4558660713745</v>
      </c>
      <c r="AC6" s="168">
        <f t="shared" ref="AC6:AC77" si="4">AA6-AB6</f>
        <v>-2745176663266</v>
      </c>
      <c r="AD6" s="169">
        <f t="shared" ref="AD6:AD77" si="5">AC6/AB6</f>
        <v>-0.6021892910321025</v>
      </c>
      <c r="AE6" s="160"/>
      <c r="AF6" s="2">
        <v>1</v>
      </c>
      <c r="AG6" s="3" t="s">
        <v>244</v>
      </c>
      <c r="AH6" s="174" t="s">
        <v>112</v>
      </c>
      <c r="AI6" s="9">
        <v>1386479141324</v>
      </c>
      <c r="AJ6" s="9">
        <v>781431138886</v>
      </c>
      <c r="AK6" s="9">
        <f>AI6-AJ6</f>
        <v>605048002438</v>
      </c>
      <c r="AL6" s="169">
        <f>AK6/AJ6</f>
        <v>0.77428191983819594</v>
      </c>
      <c r="AM6" s="1"/>
      <c r="AN6" s="174" t="s">
        <v>112</v>
      </c>
      <c r="AO6" s="1">
        <v>4050764444752</v>
      </c>
      <c r="AP6" s="1">
        <v>3593149949510</v>
      </c>
      <c r="AQ6" s="9">
        <f>AO6-AP6</f>
        <v>457614495242</v>
      </c>
      <c r="AR6" s="169">
        <f>AQ6/AP6</f>
        <v>0.12735747232157821</v>
      </c>
    </row>
    <row r="7" spans="2:44">
      <c r="B7" s="39">
        <v>3</v>
      </c>
      <c r="C7" s="39" t="s">
        <v>148</v>
      </c>
      <c r="D7" s="39"/>
      <c r="E7" s="38">
        <v>1091851</v>
      </c>
      <c r="F7" s="38">
        <v>1114425</v>
      </c>
      <c r="G7" s="38">
        <f t="shared" si="0"/>
        <v>-22574</v>
      </c>
      <c r="H7" s="167">
        <f t="shared" si="1"/>
        <v>-2.0256185925477264E-2</v>
      </c>
      <c r="R7" s="8">
        <v>1</v>
      </c>
      <c r="S7" s="8" t="s">
        <v>8</v>
      </c>
      <c r="T7" s="8">
        <v>111</v>
      </c>
      <c r="U7" s="9">
        <v>241720421011</v>
      </c>
      <c r="V7" s="9">
        <v>576477183208</v>
      </c>
      <c r="W7" s="168">
        <f t="shared" si="2"/>
        <v>-334756762197</v>
      </c>
      <c r="X7" s="169">
        <f t="shared" si="3"/>
        <v>-0.58069386256388167</v>
      </c>
      <c r="Y7" s="169"/>
      <c r="Z7" s="8">
        <v>111</v>
      </c>
      <c r="AA7" s="9">
        <v>689226940757</v>
      </c>
      <c r="AB7" s="9">
        <v>556922713967</v>
      </c>
      <c r="AC7" s="168">
        <f t="shared" si="4"/>
        <v>132304226790</v>
      </c>
      <c r="AD7" s="169">
        <f t="shared" si="5"/>
        <v>0.23756299298261263</v>
      </c>
      <c r="AE7" s="160"/>
      <c r="AF7" s="2">
        <v>2</v>
      </c>
      <c r="AG7" s="3" t="s">
        <v>245</v>
      </c>
      <c r="AH7" s="175"/>
      <c r="AI7" s="1"/>
      <c r="AJ7" s="1"/>
      <c r="AK7" s="9">
        <f t="shared" ref="AK7:AK24" si="6">AI7-AJ7</f>
        <v>0</v>
      </c>
      <c r="AL7" s="169"/>
      <c r="AM7" s="1"/>
      <c r="AN7" s="175"/>
      <c r="AO7" s="1"/>
      <c r="AP7" s="1"/>
      <c r="AQ7" s="9">
        <f t="shared" ref="AQ7:AQ24" si="7">AO7-AP7</f>
        <v>0</v>
      </c>
      <c r="AR7" s="169"/>
    </row>
    <row r="8" spans="2:44">
      <c r="B8" s="171">
        <v>4</v>
      </c>
      <c r="C8" s="171" t="s">
        <v>118</v>
      </c>
      <c r="D8" s="171"/>
      <c r="E8" s="172">
        <v>18416</v>
      </c>
      <c r="F8" s="172">
        <v>4172</v>
      </c>
      <c r="G8" s="172">
        <f t="shared" si="0"/>
        <v>14244</v>
      </c>
      <c r="H8" s="173">
        <f t="shared" si="1"/>
        <v>3.414189837008629</v>
      </c>
      <c r="R8" s="8">
        <v>2</v>
      </c>
      <c r="S8" s="8" t="s">
        <v>9</v>
      </c>
      <c r="T8" s="8">
        <v>112</v>
      </c>
      <c r="U8" s="9">
        <v>143521875</v>
      </c>
      <c r="V8" s="9">
        <v>143521875</v>
      </c>
      <c r="W8" s="168">
        <f t="shared" si="2"/>
        <v>0</v>
      </c>
      <c r="X8" s="169">
        <f t="shared" si="3"/>
        <v>0</v>
      </c>
      <c r="Y8" s="169"/>
      <c r="Z8" s="8">
        <v>112</v>
      </c>
      <c r="AA8" s="9">
        <v>1124257109722</v>
      </c>
      <c r="AB8" s="9">
        <v>4001737999778</v>
      </c>
      <c r="AC8" s="168">
        <f t="shared" si="4"/>
        <v>-2877480890056</v>
      </c>
      <c r="AD8" s="169">
        <f t="shared" si="5"/>
        <v>-0.71905779194330832</v>
      </c>
      <c r="AE8" s="160"/>
      <c r="AG8" s="81" t="s">
        <v>246</v>
      </c>
      <c r="AH8" s="176" t="s">
        <v>114</v>
      </c>
      <c r="AI8" s="1">
        <v>498177104203</v>
      </c>
      <c r="AJ8" s="1">
        <v>261520727145</v>
      </c>
      <c r="AK8" s="9">
        <f t="shared" si="6"/>
        <v>236656377058</v>
      </c>
      <c r="AL8" s="169">
        <f t="shared" ref="AL8:AL24" si="8">AK8/AJ8</f>
        <v>0.90492397922550138</v>
      </c>
      <c r="AM8" s="1"/>
      <c r="AN8" s="176" t="s">
        <v>114</v>
      </c>
      <c r="AO8" s="1">
        <v>956832088988</v>
      </c>
      <c r="AP8" s="1">
        <v>785868912753</v>
      </c>
      <c r="AQ8" s="9">
        <f t="shared" si="7"/>
        <v>170963176235</v>
      </c>
      <c r="AR8" s="169">
        <f t="shared" ref="AR8:AR24" si="9">AQ8/AP8</f>
        <v>0.21754668426327486</v>
      </c>
    </row>
    <row r="9" spans="2:44">
      <c r="B9" s="39">
        <v>5</v>
      </c>
      <c r="C9" s="39" t="s">
        <v>119</v>
      </c>
      <c r="D9" s="39"/>
      <c r="E9" s="38">
        <v>141336</v>
      </c>
      <c r="F9" s="38">
        <v>44109</v>
      </c>
      <c r="G9" s="38">
        <f t="shared" si="0"/>
        <v>97227</v>
      </c>
      <c r="H9" s="167">
        <f t="shared" si="1"/>
        <v>2.2042440318302385</v>
      </c>
      <c r="R9" s="10" t="s">
        <v>10</v>
      </c>
      <c r="S9" s="10" t="s">
        <v>11</v>
      </c>
      <c r="T9" s="8">
        <v>120</v>
      </c>
      <c r="U9" s="1"/>
      <c r="V9" s="1"/>
      <c r="W9" s="168"/>
      <c r="X9" s="169"/>
      <c r="Y9" s="169"/>
      <c r="Z9" s="8">
        <v>120</v>
      </c>
      <c r="AA9" s="1">
        <f>SUM(AA10:AA12)</f>
        <v>7814578768230</v>
      </c>
      <c r="AB9" s="1">
        <f>SUM(AB10:AB12)</f>
        <v>693498769815</v>
      </c>
      <c r="AC9" s="168">
        <f t="shared" si="4"/>
        <v>7121079998415</v>
      </c>
      <c r="AD9" s="169">
        <f t="shared" si="5"/>
        <v>10.268338327859821</v>
      </c>
      <c r="AE9" s="160"/>
      <c r="AG9" s="177" t="s">
        <v>247</v>
      </c>
      <c r="AH9" s="176" t="s">
        <v>114</v>
      </c>
      <c r="AK9" s="9">
        <f t="shared" si="6"/>
        <v>0</v>
      </c>
      <c r="AL9" s="169"/>
      <c r="AM9" s="1"/>
      <c r="AN9" s="176" t="s">
        <v>114</v>
      </c>
      <c r="AO9" s="1">
        <v>10312219835</v>
      </c>
      <c r="AP9" s="1">
        <v>10891064138</v>
      </c>
      <c r="AQ9" s="9">
        <f t="shared" si="7"/>
        <v>-578844303</v>
      </c>
      <c r="AR9" s="169">
        <f t="shared" si="9"/>
        <v>-5.3148553315406064E-2</v>
      </c>
    </row>
    <row r="10" spans="2:44">
      <c r="B10" s="171"/>
      <c r="C10" s="171" t="s">
        <v>120</v>
      </c>
      <c r="D10" s="171"/>
      <c r="E10" s="172">
        <v>136027</v>
      </c>
      <c r="F10" s="172">
        <v>35918</v>
      </c>
      <c r="G10" s="172">
        <f t="shared" si="0"/>
        <v>100109</v>
      </c>
      <c r="H10" s="173">
        <f t="shared" si="1"/>
        <v>2.7871540731666573</v>
      </c>
      <c r="R10">
        <v>1</v>
      </c>
      <c r="S10" t="s">
        <v>12</v>
      </c>
      <c r="T10" s="8">
        <v>121</v>
      </c>
      <c r="U10" s="1"/>
      <c r="V10" s="1"/>
      <c r="W10" s="168"/>
      <c r="X10" s="169"/>
      <c r="Y10" s="169"/>
      <c r="Z10" s="8">
        <v>121</v>
      </c>
      <c r="AA10" s="1"/>
      <c r="AB10" s="1"/>
      <c r="AC10" s="168">
        <f t="shared" si="4"/>
        <v>0</v>
      </c>
      <c r="AD10" s="169"/>
      <c r="AE10" s="160"/>
      <c r="AG10" s="81" t="s">
        <v>248</v>
      </c>
      <c r="AH10" s="176" t="s">
        <v>249</v>
      </c>
      <c r="AI10" s="1">
        <v>11893520319</v>
      </c>
      <c r="AJ10" s="1">
        <v>4598634459</v>
      </c>
      <c r="AK10" s="9">
        <f t="shared" si="6"/>
        <v>7294885860</v>
      </c>
      <c r="AL10" s="169">
        <f t="shared" si="8"/>
        <v>1.5863156606681705</v>
      </c>
      <c r="AM10" s="1"/>
      <c r="AN10" s="176" t="s">
        <v>249</v>
      </c>
      <c r="AO10" s="1">
        <v>-2158788575</v>
      </c>
      <c r="AP10" s="1">
        <v>-46817051176</v>
      </c>
      <c r="AQ10" s="9">
        <f t="shared" si="7"/>
        <v>44658262601</v>
      </c>
      <c r="AR10" s="169">
        <f t="shared" si="9"/>
        <v>-0.95388883919911072</v>
      </c>
    </row>
    <row r="11" spans="2:44" ht="28.8">
      <c r="B11" s="39">
        <v>6</v>
      </c>
      <c r="C11" s="39" t="s">
        <v>122</v>
      </c>
      <c r="D11" s="39"/>
      <c r="E11" s="38">
        <v>425390</v>
      </c>
      <c r="F11" s="38">
        <v>282163</v>
      </c>
      <c r="G11" s="38">
        <f t="shared" si="0"/>
        <v>143227</v>
      </c>
      <c r="H11" s="167">
        <f t="shared" si="1"/>
        <v>0.5076037609466868</v>
      </c>
      <c r="R11">
        <v>2</v>
      </c>
      <c r="S11" t="s">
        <v>13</v>
      </c>
      <c r="T11" s="8">
        <v>122</v>
      </c>
      <c r="U11" s="1"/>
      <c r="V11" s="1"/>
      <c r="W11" s="168"/>
      <c r="X11" s="169"/>
      <c r="Y11" s="169"/>
      <c r="Z11" s="8">
        <v>122</v>
      </c>
      <c r="AA11" s="1"/>
      <c r="AB11" s="1"/>
      <c r="AC11" s="168">
        <f t="shared" si="4"/>
        <v>0</v>
      </c>
      <c r="AD11" s="169"/>
      <c r="AE11" s="160"/>
      <c r="AG11" s="81" t="s">
        <v>250</v>
      </c>
      <c r="AH11" s="176" t="s">
        <v>251</v>
      </c>
      <c r="AI11" s="1"/>
      <c r="AJ11" s="1"/>
      <c r="AK11" s="9"/>
      <c r="AL11" s="169"/>
      <c r="AM11" s="1"/>
      <c r="AN11" s="176" t="s">
        <v>251</v>
      </c>
      <c r="AO11" s="1">
        <v>5877905384</v>
      </c>
      <c r="AP11" s="1">
        <v>15132197385</v>
      </c>
      <c r="AQ11" s="9">
        <f t="shared" si="7"/>
        <v>-9254292001</v>
      </c>
      <c r="AR11" s="169">
        <f t="shared" si="9"/>
        <v>-0.6115629981256685</v>
      </c>
    </row>
    <row r="12" spans="2:44">
      <c r="B12" s="171">
        <v>7</v>
      </c>
      <c r="C12" s="171" t="s">
        <v>123</v>
      </c>
      <c r="D12" s="171"/>
      <c r="E12" s="172">
        <v>220211</v>
      </c>
      <c r="F12" s="172">
        <v>198279</v>
      </c>
      <c r="G12" s="172">
        <f t="shared" si="0"/>
        <v>21932</v>
      </c>
      <c r="H12" s="173">
        <f t="shared" si="1"/>
        <v>0.110611814665194</v>
      </c>
      <c r="R12">
        <v>3</v>
      </c>
      <c r="S12" t="s">
        <v>14</v>
      </c>
      <c r="T12" s="8">
        <v>123</v>
      </c>
      <c r="U12" s="1"/>
      <c r="V12" s="1"/>
      <c r="W12" s="168"/>
      <c r="X12" s="169"/>
      <c r="Y12" s="169"/>
      <c r="Z12" s="8">
        <v>123</v>
      </c>
      <c r="AA12" s="1">
        <v>7814578768230</v>
      </c>
      <c r="AB12" s="1">
        <v>693498769815</v>
      </c>
      <c r="AC12" s="168">
        <f t="shared" si="4"/>
        <v>7121079998415</v>
      </c>
      <c r="AD12" s="169">
        <f t="shared" si="5"/>
        <v>10.268338327859821</v>
      </c>
      <c r="AE12" s="160"/>
      <c r="AG12" s="81" t="s">
        <v>252</v>
      </c>
      <c r="AH12" s="178"/>
      <c r="AI12" s="1">
        <v>-22295791422</v>
      </c>
      <c r="AJ12" s="1">
        <v>-5727611617</v>
      </c>
      <c r="AK12" s="9">
        <f t="shared" si="6"/>
        <v>-16568179805</v>
      </c>
      <c r="AL12" s="169">
        <f t="shared" si="8"/>
        <v>2.8926856276051165</v>
      </c>
      <c r="AM12" s="1"/>
      <c r="AN12" s="176" t="s">
        <v>253</v>
      </c>
      <c r="AO12" s="1">
        <v>-53395411025</v>
      </c>
      <c r="AP12" s="1">
        <v>-91685275922</v>
      </c>
      <c r="AQ12" s="9">
        <f t="shared" si="7"/>
        <v>38289864897</v>
      </c>
      <c r="AR12" s="169">
        <f t="shared" si="9"/>
        <v>-0.41762283542206474</v>
      </c>
    </row>
    <row r="13" spans="2:44">
      <c r="B13" s="39">
        <v>8</v>
      </c>
      <c r="C13" s="39" t="s">
        <v>210</v>
      </c>
      <c r="D13" s="39"/>
      <c r="E13" s="38">
        <v>323329</v>
      </c>
      <c r="F13" s="38">
        <v>594045</v>
      </c>
      <c r="G13" s="38">
        <f t="shared" si="0"/>
        <v>-270716</v>
      </c>
      <c r="H13" s="167">
        <f t="shared" si="1"/>
        <v>-0.45571631778737304</v>
      </c>
      <c r="R13" s="10" t="s">
        <v>15</v>
      </c>
      <c r="S13" s="10" t="s">
        <v>16</v>
      </c>
      <c r="T13" s="8">
        <v>130</v>
      </c>
      <c r="U13" s="11">
        <f>SUM(U14:U20)</f>
        <v>2375850167271</v>
      </c>
      <c r="V13" s="11">
        <f>SUM(V14:V20)</f>
        <v>1097734614933</v>
      </c>
      <c r="W13" s="168">
        <f t="shared" si="2"/>
        <v>1278115552338</v>
      </c>
      <c r="X13" s="169">
        <f t="shared" si="3"/>
        <v>1.1643210799324293</v>
      </c>
      <c r="Y13" s="169"/>
      <c r="Z13" s="8">
        <v>130</v>
      </c>
      <c r="AA13" s="11">
        <f>SUM(AA14:AA21)</f>
        <v>2837413793081</v>
      </c>
      <c r="AB13" s="11">
        <f>SUM(AB14:AB21)</f>
        <v>2394830525734</v>
      </c>
      <c r="AC13" s="168">
        <f t="shared" si="4"/>
        <v>442583267347</v>
      </c>
      <c r="AD13" s="169">
        <f t="shared" si="5"/>
        <v>0.18480776096310661</v>
      </c>
      <c r="AE13" s="160"/>
      <c r="AG13" s="81" t="s">
        <v>120</v>
      </c>
      <c r="AH13" s="176" t="s">
        <v>254</v>
      </c>
      <c r="AI13" s="1">
        <v>329892915345</v>
      </c>
      <c r="AJ13" s="1"/>
      <c r="AK13" s="9">
        <f t="shared" si="6"/>
        <v>329892915345</v>
      </c>
      <c r="AL13" s="169"/>
      <c r="AM13" s="179"/>
      <c r="AN13" s="176" t="s">
        <v>254</v>
      </c>
      <c r="AO13" s="1">
        <v>213764841662</v>
      </c>
      <c r="AP13" s="1">
        <v>148371369786</v>
      </c>
      <c r="AQ13" s="9">
        <f t="shared" si="7"/>
        <v>65393471876</v>
      </c>
      <c r="AR13" s="169">
        <f t="shared" si="9"/>
        <v>0.44074184912034414</v>
      </c>
    </row>
    <row r="14" spans="2:44">
      <c r="B14" s="171">
        <v>9</v>
      </c>
      <c r="C14" s="171" t="s">
        <v>125</v>
      </c>
      <c r="D14" s="171"/>
      <c r="E14" s="172">
        <v>10642</v>
      </c>
      <c r="F14" s="172">
        <v>294</v>
      </c>
      <c r="G14" s="172">
        <f t="shared" si="0"/>
        <v>10348</v>
      </c>
      <c r="H14" s="173">
        <f t="shared" si="1"/>
        <v>35.197278911564624</v>
      </c>
      <c r="R14">
        <v>1</v>
      </c>
      <c r="S14" t="s">
        <v>17</v>
      </c>
      <c r="T14" s="8">
        <v>131</v>
      </c>
      <c r="U14" s="1">
        <v>1653840585859</v>
      </c>
      <c r="V14" s="1">
        <v>512883028481</v>
      </c>
      <c r="W14" s="168">
        <f t="shared" si="2"/>
        <v>1140957557378</v>
      </c>
      <c r="X14" s="169">
        <f t="shared" si="3"/>
        <v>2.2245960463093533</v>
      </c>
      <c r="Y14" s="169"/>
      <c r="Z14" s="8">
        <v>131</v>
      </c>
      <c r="AA14" s="1">
        <v>1668110207600</v>
      </c>
      <c r="AB14" s="1">
        <v>1546607430306</v>
      </c>
      <c r="AC14" s="168">
        <f t="shared" si="4"/>
        <v>121502777294</v>
      </c>
      <c r="AD14" s="169">
        <f t="shared" si="5"/>
        <v>7.8560838977710323E-2</v>
      </c>
      <c r="AE14" s="160"/>
      <c r="AF14" s="2">
        <v>3</v>
      </c>
      <c r="AG14" s="3" t="s">
        <v>255</v>
      </c>
      <c r="AH14" s="174" t="s">
        <v>256</v>
      </c>
      <c r="AI14" s="180">
        <f>SUM(AI6:AI13)</f>
        <v>2204146889769</v>
      </c>
      <c r="AJ14" s="180">
        <v>1153143788543</v>
      </c>
      <c r="AK14" s="9">
        <f t="shared" si="6"/>
        <v>1051003101226</v>
      </c>
      <c r="AL14" s="169">
        <f t="shared" si="8"/>
        <v>0.91142415340409977</v>
      </c>
      <c r="AM14" s="1"/>
      <c r="AN14" s="174" t="s">
        <v>256</v>
      </c>
      <c r="AO14" s="179">
        <f>SUM(AO6:AO13)</f>
        <v>5181997301021</v>
      </c>
      <c r="AP14" s="179">
        <f>SUM(AP6:AP13)</f>
        <v>4414911166474</v>
      </c>
      <c r="AQ14" s="9">
        <f t="shared" si="7"/>
        <v>767086134547</v>
      </c>
      <c r="AR14" s="169">
        <f t="shared" si="9"/>
        <v>0.17374893981380801</v>
      </c>
    </row>
    <row r="15" spans="2:44">
      <c r="B15" s="39">
        <v>10</v>
      </c>
      <c r="C15" s="39" t="s">
        <v>126</v>
      </c>
      <c r="D15" s="39"/>
      <c r="E15" s="38">
        <v>1019</v>
      </c>
      <c r="F15" s="38">
        <v>4985</v>
      </c>
      <c r="G15" s="38">
        <f t="shared" si="0"/>
        <v>-3966</v>
      </c>
      <c r="H15" s="167">
        <f t="shared" si="1"/>
        <v>-0.79558676028084252</v>
      </c>
      <c r="R15">
        <v>2</v>
      </c>
      <c r="S15" t="s">
        <v>18</v>
      </c>
      <c r="T15" s="8">
        <v>132</v>
      </c>
      <c r="U15" s="1">
        <v>467651737336</v>
      </c>
      <c r="V15" s="1">
        <v>418334564354</v>
      </c>
      <c r="W15" s="168">
        <f t="shared" si="2"/>
        <v>49317172982</v>
      </c>
      <c r="X15" s="169">
        <f t="shared" si="3"/>
        <v>0.11788930962029517</v>
      </c>
      <c r="Y15" s="169"/>
      <c r="Z15" s="8">
        <v>132</v>
      </c>
      <c r="AA15" s="1">
        <v>959223223993</v>
      </c>
      <c r="AB15" s="1">
        <v>705742217537</v>
      </c>
      <c r="AC15" s="168">
        <f t="shared" si="4"/>
        <v>253481006456</v>
      </c>
      <c r="AD15" s="169">
        <f t="shared" si="5"/>
        <v>0.35916939663980174</v>
      </c>
      <c r="AE15" s="160"/>
      <c r="AG15" s="81" t="s">
        <v>257</v>
      </c>
      <c r="AH15" s="176" t="s">
        <v>258</v>
      </c>
      <c r="AI15" s="1">
        <v>-2041205951569</v>
      </c>
      <c r="AJ15" s="1">
        <v>482279120417</v>
      </c>
      <c r="AK15" s="9">
        <f t="shared" si="6"/>
        <v>-2523485071986</v>
      </c>
      <c r="AL15" s="169">
        <f t="shared" si="8"/>
        <v>-5.232416178009287</v>
      </c>
      <c r="AM15" s="1"/>
      <c r="AN15" s="176" t="s">
        <v>258</v>
      </c>
      <c r="AO15" s="1">
        <v>44049283482</v>
      </c>
      <c r="AP15" s="1">
        <v>150517269927</v>
      </c>
      <c r="AQ15" s="9">
        <f t="shared" si="7"/>
        <v>-106467986445</v>
      </c>
      <c r="AR15" s="169">
        <f t="shared" si="9"/>
        <v>-0.70734731301355891</v>
      </c>
    </row>
    <row r="16" spans="2:44">
      <c r="B16" s="171">
        <v>11</v>
      </c>
      <c r="C16" s="171" t="s">
        <v>259</v>
      </c>
      <c r="D16" s="171"/>
      <c r="E16" s="172">
        <v>9622</v>
      </c>
      <c r="F16" s="172">
        <v>-4691</v>
      </c>
      <c r="G16" s="172">
        <f t="shared" si="0"/>
        <v>14313</v>
      </c>
      <c r="H16" s="173">
        <f t="shared" si="1"/>
        <v>-3.0511617991899382</v>
      </c>
      <c r="R16">
        <v>3</v>
      </c>
      <c r="S16" t="s">
        <v>19</v>
      </c>
      <c r="T16" s="8">
        <v>133</v>
      </c>
      <c r="U16" s="1"/>
      <c r="V16" s="1"/>
      <c r="W16" s="168">
        <f t="shared" si="2"/>
        <v>0</v>
      </c>
      <c r="X16" s="169"/>
      <c r="Y16" s="169"/>
      <c r="Z16" s="8">
        <v>133</v>
      </c>
      <c r="AC16" s="168">
        <f t="shared" si="4"/>
        <v>0</v>
      </c>
      <c r="AD16" s="169"/>
      <c r="AE16" s="160"/>
      <c r="AG16" s="81" t="s">
        <v>260</v>
      </c>
      <c r="AH16" s="178">
        <v>10</v>
      </c>
      <c r="AI16" s="1">
        <v>-837886820647</v>
      </c>
      <c r="AJ16" s="1">
        <v>514521066427</v>
      </c>
      <c r="AK16" s="9">
        <f t="shared" si="6"/>
        <v>-1352407887074</v>
      </c>
      <c r="AL16" s="169">
        <f t="shared" si="8"/>
        <v>-2.6284791339362563</v>
      </c>
      <c r="AM16" s="1"/>
      <c r="AN16" s="178">
        <v>10</v>
      </c>
      <c r="AO16" s="1">
        <v>-827452801554</v>
      </c>
      <c r="AP16" s="1">
        <v>-1340011970796</v>
      </c>
      <c r="AQ16" s="9">
        <f t="shared" si="7"/>
        <v>512559169242</v>
      </c>
      <c r="AR16" s="169">
        <f t="shared" si="9"/>
        <v>-0.38250342565038975</v>
      </c>
    </row>
    <row r="17" spans="2:44">
      <c r="B17" s="39">
        <v>12</v>
      </c>
      <c r="C17" s="39" t="s">
        <v>244</v>
      </c>
      <c r="D17" s="39"/>
      <c r="E17" s="38">
        <v>332951</v>
      </c>
      <c r="F17" s="38">
        <v>589354</v>
      </c>
      <c r="G17" s="38">
        <f t="shared" si="0"/>
        <v>-256403</v>
      </c>
      <c r="H17" s="167">
        <f t="shared" si="1"/>
        <v>-0.43505770725234749</v>
      </c>
      <c r="R17">
        <v>4</v>
      </c>
      <c r="S17" t="s">
        <v>20</v>
      </c>
      <c r="T17" s="8">
        <v>134</v>
      </c>
      <c r="U17" s="1"/>
      <c r="V17" s="1"/>
      <c r="W17" s="168">
        <f t="shared" si="2"/>
        <v>0</v>
      </c>
      <c r="X17" s="169"/>
      <c r="Y17" s="169"/>
      <c r="Z17" s="8">
        <v>134</v>
      </c>
      <c r="AA17" s="1"/>
      <c r="AB17" s="1"/>
      <c r="AC17" s="168">
        <f t="shared" si="4"/>
        <v>0</v>
      </c>
      <c r="AD17" s="169"/>
      <c r="AE17" s="160"/>
      <c r="AG17" s="81" t="s">
        <v>261</v>
      </c>
      <c r="AH17" s="178">
        <v>11</v>
      </c>
      <c r="AI17" s="1">
        <v>-744069756447</v>
      </c>
      <c r="AJ17" s="1">
        <v>463428941885</v>
      </c>
      <c r="AK17" s="9">
        <f t="shared" si="6"/>
        <v>-1207498698332</v>
      </c>
      <c r="AL17" s="169">
        <f t="shared" si="8"/>
        <v>-2.6055746398153121</v>
      </c>
      <c r="AM17" s="1"/>
      <c r="AN17" s="178">
        <v>11</v>
      </c>
      <c r="AO17" s="1">
        <v>-138214461361</v>
      </c>
      <c r="AP17" s="1">
        <v>-316049450312</v>
      </c>
      <c r="AQ17" s="9">
        <f t="shared" si="7"/>
        <v>177834988951</v>
      </c>
      <c r="AR17" s="169">
        <f t="shared" si="9"/>
        <v>-0.56268089938281352</v>
      </c>
    </row>
    <row r="18" spans="2:44">
      <c r="B18" s="171">
        <v>13</v>
      </c>
      <c r="C18" s="171" t="s">
        <v>129</v>
      </c>
      <c r="D18" s="171"/>
      <c r="E18" s="172">
        <v>61373</v>
      </c>
      <c r="F18" s="172">
        <v>141542</v>
      </c>
      <c r="G18" s="172">
        <f t="shared" si="0"/>
        <v>-80169</v>
      </c>
      <c r="H18" s="173">
        <f t="shared" si="1"/>
        <v>-0.5663972531121505</v>
      </c>
      <c r="R18">
        <v>5</v>
      </c>
      <c r="S18" t="s">
        <v>21</v>
      </c>
      <c r="T18" s="8">
        <v>135</v>
      </c>
      <c r="U18" s="1">
        <v>25400000000</v>
      </c>
      <c r="V18" s="1">
        <v>400000000</v>
      </c>
      <c r="W18" s="168">
        <f t="shared" si="2"/>
        <v>25000000000</v>
      </c>
      <c r="X18" s="169">
        <f t="shared" si="3"/>
        <v>62.5</v>
      </c>
      <c r="Y18" s="169"/>
      <c r="Z18" s="8">
        <v>135</v>
      </c>
      <c r="AA18" s="1"/>
      <c r="AB18" s="1"/>
      <c r="AC18" s="168">
        <f t="shared" si="4"/>
        <v>0</v>
      </c>
      <c r="AD18" s="169"/>
      <c r="AE18" s="160"/>
      <c r="AG18" s="81" t="s">
        <v>262</v>
      </c>
      <c r="AH18" s="178">
        <v>12</v>
      </c>
      <c r="AI18" s="1">
        <v>-209454624170</v>
      </c>
      <c r="AJ18" s="1">
        <v>-18969048580</v>
      </c>
      <c r="AK18" s="9">
        <f t="shared" si="6"/>
        <v>-190485575590</v>
      </c>
      <c r="AL18" s="169">
        <f t="shared" si="8"/>
        <v>10.041915111696129</v>
      </c>
      <c r="AM18" s="1"/>
      <c r="AN18" s="178">
        <v>12</v>
      </c>
      <c r="AO18" s="1">
        <v>8439537797</v>
      </c>
      <c r="AP18" s="1">
        <v>131581015610</v>
      </c>
      <c r="AQ18" s="9">
        <f t="shared" si="7"/>
        <v>-123141477813</v>
      </c>
      <c r="AR18" s="169">
        <f t="shared" si="9"/>
        <v>-0.93586052092792471</v>
      </c>
    </row>
    <row r="19" spans="2:44">
      <c r="B19" s="39">
        <v>14</v>
      </c>
      <c r="C19" s="39" t="s">
        <v>130</v>
      </c>
      <c r="D19" s="39"/>
      <c r="E19" s="38">
        <v>0</v>
      </c>
      <c r="F19" s="38">
        <v>0</v>
      </c>
      <c r="G19" s="38">
        <f t="shared" si="0"/>
        <v>0</v>
      </c>
      <c r="H19" s="167">
        <v>0</v>
      </c>
      <c r="R19">
        <v>6</v>
      </c>
      <c r="S19" t="s">
        <v>22</v>
      </c>
      <c r="T19" s="8">
        <v>136</v>
      </c>
      <c r="U19" s="1">
        <v>235719123986</v>
      </c>
      <c r="V19" s="1">
        <v>172878302008</v>
      </c>
      <c r="W19" s="168">
        <f t="shared" si="2"/>
        <v>62840821978</v>
      </c>
      <c r="X19" s="169">
        <f t="shared" si="3"/>
        <v>0.36349745021843183</v>
      </c>
      <c r="Y19" s="169"/>
      <c r="Z19" s="8">
        <v>136</v>
      </c>
      <c r="AA19" s="1">
        <v>249333997944</v>
      </c>
      <c r="AB19" s="1">
        <v>182962827055</v>
      </c>
      <c r="AC19" s="168">
        <f t="shared" si="4"/>
        <v>66371170889</v>
      </c>
      <c r="AD19" s="169">
        <f t="shared" si="5"/>
        <v>0.36275768120399848</v>
      </c>
      <c r="AE19" s="160"/>
      <c r="AI19" s="179">
        <f>SUM(AI14:AI18)</f>
        <v>-1628470263064</v>
      </c>
      <c r="AJ19" s="179">
        <f>SUM(AJ14:AJ18)</f>
        <v>2594403868692</v>
      </c>
      <c r="AK19" s="9">
        <f t="shared" si="6"/>
        <v>-4222874131756</v>
      </c>
      <c r="AL19" s="169">
        <f t="shared" si="8"/>
        <v>-1.6276857210689455</v>
      </c>
      <c r="AO19" s="179">
        <f>SUM(AO14:AO18)</f>
        <v>4268818859385</v>
      </c>
      <c r="AP19" s="179">
        <f>SUM(AP14:AP18)</f>
        <v>3040948030903</v>
      </c>
      <c r="AQ19" s="9">
        <f t="shared" si="7"/>
        <v>1227870828482</v>
      </c>
      <c r="AR19" s="169">
        <f t="shared" si="9"/>
        <v>0.40377895840508249</v>
      </c>
    </row>
    <row r="20" spans="2:44">
      <c r="B20" s="171">
        <v>15</v>
      </c>
      <c r="C20" s="171" t="s">
        <v>142</v>
      </c>
      <c r="D20" s="171"/>
      <c r="E20" s="172">
        <v>271577</v>
      </c>
      <c r="F20" s="172">
        <v>447829</v>
      </c>
      <c r="G20" s="172">
        <f t="shared" si="0"/>
        <v>-176252</v>
      </c>
      <c r="H20" s="173">
        <f t="shared" si="1"/>
        <v>-0.39356986706979674</v>
      </c>
      <c r="R20">
        <v>7</v>
      </c>
      <c r="S20" t="s">
        <v>23</v>
      </c>
      <c r="T20" s="8">
        <v>137</v>
      </c>
      <c r="U20" s="1">
        <v>-6761279910</v>
      </c>
      <c r="V20" s="1">
        <v>-6761279910</v>
      </c>
      <c r="W20" s="168">
        <f t="shared" si="2"/>
        <v>0</v>
      </c>
      <c r="X20" s="169">
        <f t="shared" si="3"/>
        <v>0</v>
      </c>
      <c r="Y20" s="169"/>
      <c r="Z20" s="8">
        <v>137</v>
      </c>
      <c r="AA20" s="1">
        <v>-41034406653</v>
      </c>
      <c r="AB20" s="1">
        <v>-41339337971</v>
      </c>
      <c r="AC20" s="168">
        <f t="shared" si="4"/>
        <v>304931318</v>
      </c>
      <c r="AD20" s="169">
        <f t="shared" si="5"/>
        <v>-7.3762990160585705E-3</v>
      </c>
      <c r="AE20" s="160"/>
      <c r="AG20" s="81" t="s">
        <v>263</v>
      </c>
      <c r="AH20" s="178">
        <v>14</v>
      </c>
      <c r="AI20" s="1">
        <v>-333821337125</v>
      </c>
      <c r="AJ20" s="1">
        <v>-109184806370</v>
      </c>
      <c r="AK20" s="9">
        <f t="shared" si="6"/>
        <v>-224636530755</v>
      </c>
      <c r="AL20" s="169">
        <f t="shared" si="8"/>
        <v>2.0573973451375918</v>
      </c>
      <c r="AM20" s="1"/>
      <c r="AN20" s="178">
        <v>14</v>
      </c>
      <c r="AO20" s="1">
        <v>-213802763003</v>
      </c>
      <c r="AP20" s="1">
        <v>-150412187505</v>
      </c>
      <c r="AQ20" s="9">
        <f t="shared" si="7"/>
        <v>-63390575498</v>
      </c>
      <c r="AR20" s="169">
        <f t="shared" si="9"/>
        <v>0.42144573886935038</v>
      </c>
    </row>
    <row r="21" spans="2:44">
      <c r="F21" s="1"/>
      <c r="G21" s="1"/>
      <c r="R21">
        <v>8</v>
      </c>
      <c r="S21" t="s">
        <v>24</v>
      </c>
      <c r="T21" s="8">
        <v>139</v>
      </c>
      <c r="U21" s="1"/>
      <c r="V21" s="1"/>
      <c r="W21" s="168">
        <f t="shared" si="2"/>
        <v>0</v>
      </c>
      <c r="X21" s="169"/>
      <c r="Y21" s="169"/>
      <c r="Z21" s="8">
        <v>139</v>
      </c>
      <c r="AA21" s="1">
        <v>1780770197</v>
      </c>
      <c r="AB21" s="1">
        <v>857388807</v>
      </c>
      <c r="AC21" s="168">
        <f t="shared" si="4"/>
        <v>923381390</v>
      </c>
      <c r="AD21" s="169">
        <f t="shared" si="5"/>
        <v>1.0769692611580828</v>
      </c>
      <c r="AE21" s="160"/>
      <c r="AG21" s="81" t="s">
        <v>264</v>
      </c>
      <c r="AH21" s="178">
        <v>15</v>
      </c>
      <c r="AI21" s="1">
        <v>-279320927173</v>
      </c>
      <c r="AJ21" s="1">
        <v>-124407687736</v>
      </c>
      <c r="AK21" s="9">
        <f t="shared" si="6"/>
        <v>-154913239437</v>
      </c>
      <c r="AL21" s="169">
        <f t="shared" si="8"/>
        <v>1.2452063233080457</v>
      </c>
      <c r="AM21" s="1"/>
      <c r="AN21" s="178">
        <v>15</v>
      </c>
      <c r="AO21" s="1">
        <v>-876633681901</v>
      </c>
      <c r="AP21" s="1">
        <v>-366492126000</v>
      </c>
      <c r="AQ21" s="9">
        <f t="shared" si="7"/>
        <v>-510141555901</v>
      </c>
      <c r="AR21" s="169">
        <f t="shared" si="9"/>
        <v>1.3919577521864686</v>
      </c>
    </row>
    <row r="22" spans="2:44">
      <c r="F22" s="1"/>
      <c r="G22" s="1"/>
      <c r="R22" s="10" t="s">
        <v>25</v>
      </c>
      <c r="S22" s="10" t="s">
        <v>26</v>
      </c>
      <c r="T22" s="8">
        <v>140</v>
      </c>
      <c r="U22" s="12">
        <f>SUM(U23:U24)</f>
        <v>5654231735294</v>
      </c>
      <c r="V22" s="12">
        <f>SUM(V23:V24)</f>
        <v>4821500983389</v>
      </c>
      <c r="W22" s="168">
        <f t="shared" si="2"/>
        <v>832730751905</v>
      </c>
      <c r="X22" s="169">
        <f t="shared" si="3"/>
        <v>0.17271193239904292</v>
      </c>
      <c r="Y22" s="169"/>
      <c r="Z22" s="8"/>
      <c r="AA22" s="12">
        <f>SUM(AA23:AA24)</f>
        <v>11106756758800</v>
      </c>
      <c r="AB22" s="12">
        <f>SUM(AB23:AB24)</f>
        <v>10247175680697</v>
      </c>
      <c r="AC22" s="168">
        <f t="shared" si="4"/>
        <v>859581078103</v>
      </c>
      <c r="AD22" s="169">
        <f t="shared" si="5"/>
        <v>8.3884682461551438E-2</v>
      </c>
      <c r="AE22" s="160"/>
      <c r="AG22" s="81" t="s">
        <v>265</v>
      </c>
      <c r="AH22" s="178">
        <v>16</v>
      </c>
      <c r="AI22" s="1"/>
      <c r="AJ22" s="1"/>
      <c r="AK22" s="9">
        <f t="shared" si="6"/>
        <v>0</v>
      </c>
      <c r="AL22" s="169"/>
      <c r="AM22" s="1"/>
      <c r="AN22" s="178">
        <v>16</v>
      </c>
      <c r="AO22" s="1">
        <v>4055188280</v>
      </c>
      <c r="AP22" s="1"/>
      <c r="AQ22" s="9">
        <f t="shared" si="7"/>
        <v>4055188280</v>
      </c>
      <c r="AR22" s="169"/>
    </row>
    <row r="23" spans="2:44">
      <c r="B23" s="155" t="s">
        <v>266</v>
      </c>
      <c r="C23" s="155"/>
      <c r="D23" s="155"/>
      <c r="E23" s="155"/>
      <c r="F23" s="155"/>
      <c r="G23" s="155"/>
      <c r="H23" s="155"/>
      <c r="J23" s="155" t="s">
        <v>267</v>
      </c>
      <c r="K23" s="155"/>
      <c r="L23" s="155"/>
      <c r="M23" s="155"/>
      <c r="N23" s="155"/>
      <c r="O23" s="155"/>
      <c r="P23" s="155"/>
      <c r="R23">
        <v>1</v>
      </c>
      <c r="S23" t="s">
        <v>26</v>
      </c>
      <c r="T23" s="8">
        <v>141</v>
      </c>
      <c r="U23" s="1">
        <v>5673556073519</v>
      </c>
      <c r="V23" s="1">
        <v>4835669252872</v>
      </c>
      <c r="W23" s="168">
        <f t="shared" si="2"/>
        <v>837886820647</v>
      </c>
      <c r="X23" s="169">
        <f t="shared" si="3"/>
        <v>0.17327215258764075</v>
      </c>
      <c r="Y23" s="169"/>
      <c r="AA23" s="1">
        <v>11253553910153</v>
      </c>
      <c r="AB23" s="1">
        <v>10391475894874</v>
      </c>
      <c r="AC23" s="168">
        <f t="shared" si="4"/>
        <v>862078015279</v>
      </c>
      <c r="AD23" s="169">
        <f t="shared" si="5"/>
        <v>8.2960113077320763E-2</v>
      </c>
      <c r="AE23" s="160"/>
      <c r="AG23" s="81" t="s">
        <v>268</v>
      </c>
      <c r="AH23" s="178">
        <v>17</v>
      </c>
      <c r="AI23" s="1">
        <v>-56733481044</v>
      </c>
      <c r="AJ23" s="1">
        <v>-13539077582</v>
      </c>
      <c r="AK23" s="9">
        <f t="shared" si="6"/>
        <v>-43194403462</v>
      </c>
      <c r="AL23" s="169">
        <f t="shared" si="8"/>
        <v>3.1903505390519595</v>
      </c>
      <c r="AM23" s="1"/>
      <c r="AN23" s="178">
        <v>17</v>
      </c>
      <c r="AO23" s="1">
        <v>-181850347508</v>
      </c>
      <c r="AP23" s="1">
        <v>-107155680914</v>
      </c>
      <c r="AQ23" s="9">
        <f t="shared" si="7"/>
        <v>-74694666594</v>
      </c>
      <c r="AR23" s="169">
        <f t="shared" si="9"/>
        <v>0.6970667906440513</v>
      </c>
    </row>
    <row r="24" spans="2:44">
      <c r="G24" t="s">
        <v>269</v>
      </c>
      <c r="O24" t="s">
        <v>269</v>
      </c>
      <c r="R24">
        <v>2</v>
      </c>
      <c r="S24" t="s">
        <v>27</v>
      </c>
      <c r="T24" s="8">
        <v>142</v>
      </c>
      <c r="U24" s="1">
        <v>-19324338225</v>
      </c>
      <c r="V24" s="1">
        <v>-14168269483</v>
      </c>
      <c r="W24" s="168">
        <f t="shared" si="2"/>
        <v>-5156068742</v>
      </c>
      <c r="X24" s="169">
        <f t="shared" si="3"/>
        <v>0.36391662003511316</v>
      </c>
      <c r="Y24" s="169"/>
      <c r="AA24" s="1">
        <v>-146797151353</v>
      </c>
      <c r="AB24" s="1">
        <v>-144300214177</v>
      </c>
      <c r="AC24" s="168">
        <f t="shared" si="4"/>
        <v>-2496937176</v>
      </c>
      <c r="AD24" s="169">
        <f t="shared" si="5"/>
        <v>1.7303766250389853E-2</v>
      </c>
      <c r="AE24" s="160"/>
      <c r="AG24" s="181" t="s">
        <v>270</v>
      </c>
      <c r="AH24" s="182">
        <v>20</v>
      </c>
      <c r="AI24" s="183">
        <f>SUM(AI19:AI23)</f>
        <v>-2298346008406</v>
      </c>
      <c r="AJ24" s="183">
        <f>SUM(AJ19:AJ23)</f>
        <v>2347272297004</v>
      </c>
      <c r="AK24" s="9">
        <f t="shared" si="6"/>
        <v>-4645618305410</v>
      </c>
      <c r="AL24" s="169">
        <f t="shared" si="8"/>
        <v>-1.9791561087052201</v>
      </c>
      <c r="AM24" s="1"/>
      <c r="AN24" s="182">
        <v>20</v>
      </c>
      <c r="AO24" s="1">
        <f>SUM(AO19:AO23)</f>
        <v>3000587255253</v>
      </c>
      <c r="AP24" s="1">
        <f>SUM(AP19:AP23)</f>
        <v>2416888036484</v>
      </c>
      <c r="AQ24" s="9">
        <f t="shared" si="7"/>
        <v>583699218769</v>
      </c>
      <c r="AR24" s="169">
        <f t="shared" si="9"/>
        <v>0.24150858871317191</v>
      </c>
    </row>
    <row r="25" spans="2:44" ht="28.8">
      <c r="B25" s="57" t="s">
        <v>1</v>
      </c>
      <c r="C25" s="57" t="s">
        <v>109</v>
      </c>
      <c r="D25" s="57" t="s">
        <v>3</v>
      </c>
      <c r="E25" s="67" t="s">
        <v>110</v>
      </c>
      <c r="F25" s="67" t="s">
        <v>271</v>
      </c>
      <c r="G25" s="57" t="s">
        <v>231</v>
      </c>
      <c r="H25" s="57" t="s">
        <v>232</v>
      </c>
      <c r="J25" s="57" t="s">
        <v>1</v>
      </c>
      <c r="K25" s="57" t="s">
        <v>109</v>
      </c>
      <c r="L25" s="57" t="s">
        <v>3</v>
      </c>
      <c r="M25" s="67" t="s">
        <v>240</v>
      </c>
      <c r="N25" s="67" t="s">
        <v>241</v>
      </c>
      <c r="O25" s="58" t="s">
        <v>231</v>
      </c>
      <c r="P25" s="57" t="s">
        <v>232</v>
      </c>
      <c r="R25" s="10" t="s">
        <v>28</v>
      </c>
      <c r="S25" s="10" t="s">
        <v>29</v>
      </c>
      <c r="T25" s="8">
        <v>150</v>
      </c>
      <c r="U25" s="11">
        <f>SUM(U26:U30)</f>
        <v>1426128297537</v>
      </c>
      <c r="V25" s="11">
        <f>SUM(V26:V30)</f>
        <v>561639809674</v>
      </c>
      <c r="W25" s="168">
        <f t="shared" si="2"/>
        <v>864488487863</v>
      </c>
      <c r="X25" s="169">
        <f t="shared" si="3"/>
        <v>1.5392222434602463</v>
      </c>
      <c r="Y25" s="169"/>
      <c r="AA25" s="11">
        <f>SUM(AA26:AA30)</f>
        <v>410063883315</v>
      </c>
      <c r="AB25" s="11">
        <f>SUM(AB26:AB30)</f>
        <v>288621019303</v>
      </c>
      <c r="AC25" s="168">
        <f t="shared" si="4"/>
        <v>121442864012</v>
      </c>
      <c r="AD25" s="169">
        <f t="shared" si="5"/>
        <v>0.42076929914971611</v>
      </c>
      <c r="AE25" s="160"/>
      <c r="AF25" s="20" t="s">
        <v>10</v>
      </c>
      <c r="AG25" s="170" t="s">
        <v>272</v>
      </c>
      <c r="AH25" s="20"/>
      <c r="AI25" s="184"/>
      <c r="AJ25" s="23"/>
      <c r="AK25" s="23"/>
      <c r="AL25" s="23"/>
      <c r="AM25" s="23"/>
      <c r="AN25" s="185"/>
      <c r="AO25" s="23"/>
      <c r="AP25" s="23"/>
    </row>
    <row r="26" spans="2:44" ht="57.6">
      <c r="B26" s="39">
        <v>1</v>
      </c>
      <c r="C26" s="68" t="s">
        <v>111</v>
      </c>
      <c r="D26" s="69" t="s">
        <v>112</v>
      </c>
      <c r="E26" s="38">
        <v>19344565055490</v>
      </c>
      <c r="F26" s="38">
        <v>12968317574122</v>
      </c>
      <c r="G26" s="38">
        <f t="shared" ref="G26:G46" si="10">(E26-F26)</f>
        <v>6376247481368</v>
      </c>
      <c r="H26" s="167">
        <f>G26/F26</f>
        <v>0.49167885077796564</v>
      </c>
      <c r="J26" s="39">
        <v>1</v>
      </c>
      <c r="K26" s="68" t="s">
        <v>111</v>
      </c>
      <c r="L26" s="69" t="s">
        <v>112</v>
      </c>
      <c r="M26" s="38">
        <v>21195991672404</v>
      </c>
      <c r="N26" s="38">
        <v>15400473917376</v>
      </c>
      <c r="O26" s="38">
        <f t="shared" ref="O26:O47" si="11">(M26-N26)</f>
        <v>5795517755028</v>
      </c>
      <c r="P26" s="167">
        <f>O26/N26</f>
        <v>0.37632074091493062</v>
      </c>
      <c r="R26">
        <v>1</v>
      </c>
      <c r="S26" t="s">
        <v>30</v>
      </c>
      <c r="T26" s="8">
        <v>151</v>
      </c>
      <c r="U26" s="1">
        <v>135177316730</v>
      </c>
      <c r="V26" s="1">
        <v>89057046906</v>
      </c>
      <c r="W26" s="168">
        <f t="shared" si="2"/>
        <v>46120269824</v>
      </c>
      <c r="X26" s="169">
        <f t="shared" si="3"/>
        <v>0.51787333429863325</v>
      </c>
      <c r="Y26" s="169"/>
      <c r="AA26" s="1">
        <v>50777705427</v>
      </c>
      <c r="AB26" s="1">
        <v>24180135532</v>
      </c>
      <c r="AC26" s="168">
        <f t="shared" si="4"/>
        <v>26597569895</v>
      </c>
      <c r="AD26" s="169">
        <f t="shared" si="5"/>
        <v>1.0999760468588262</v>
      </c>
      <c r="AE26" s="160"/>
      <c r="AF26">
        <v>1</v>
      </c>
      <c r="AG26" s="81" t="s">
        <v>273</v>
      </c>
      <c r="AH26" s="178">
        <v>21</v>
      </c>
      <c r="AI26" s="1">
        <v>-2833450217417</v>
      </c>
      <c r="AJ26" s="1">
        <v>-630038861648</v>
      </c>
      <c r="AK26" s="9">
        <f t="shared" ref="AK26:AK34" si="12">AI26-AJ26</f>
        <v>-2203411355769</v>
      </c>
      <c r="AL26" s="169">
        <f t="shared" ref="AL26:AL34" si="13">AK26/AJ26</f>
        <v>3.4972626133021558</v>
      </c>
      <c r="AM26" s="1"/>
      <c r="AN26" s="178">
        <v>21</v>
      </c>
      <c r="AO26" s="1">
        <v>-2209598784815</v>
      </c>
      <c r="AP26" s="1">
        <v>-999893803089</v>
      </c>
      <c r="AQ26" s="9">
        <f t="shared" ref="AQ26:AQ46" si="14">AO26-AP26</f>
        <v>-1209704981726</v>
      </c>
      <c r="AR26" s="169">
        <f t="shared" ref="AR26:AR46" si="15">AQ26/AP26</f>
        <v>1.2098334623025209</v>
      </c>
    </row>
    <row r="27" spans="2:44" ht="43.2">
      <c r="B27" s="70">
        <v>2</v>
      </c>
      <c r="C27" s="71" t="s">
        <v>113</v>
      </c>
      <c r="D27" s="72" t="s">
        <v>114</v>
      </c>
      <c r="E27" s="73">
        <v>134367188578</v>
      </c>
      <c r="F27" s="73">
        <v>69678169658</v>
      </c>
      <c r="G27" s="73"/>
      <c r="H27" s="186"/>
      <c r="I27" s="187"/>
      <c r="J27" s="70">
        <v>2</v>
      </c>
      <c r="K27" s="71" t="s">
        <v>113</v>
      </c>
      <c r="L27" s="72" t="s">
        <v>114</v>
      </c>
      <c r="M27" s="73">
        <v>319154842761</v>
      </c>
      <c r="N27" s="73">
        <v>209837449603</v>
      </c>
      <c r="O27" s="73"/>
      <c r="P27" s="186"/>
      <c r="T27" s="8"/>
      <c r="U27" s="1"/>
      <c r="V27" s="1"/>
      <c r="W27" s="168"/>
      <c r="X27" s="169"/>
      <c r="Y27" s="169"/>
      <c r="AA27" s="1"/>
      <c r="AB27" s="1"/>
      <c r="AC27" s="168"/>
      <c r="AD27" s="169"/>
      <c r="AE27" s="160"/>
      <c r="AF27">
        <v>2</v>
      </c>
      <c r="AG27" s="81" t="s">
        <v>274</v>
      </c>
      <c r="AH27" s="178">
        <v>22</v>
      </c>
      <c r="AI27" s="1">
        <v>38447879366</v>
      </c>
      <c r="AJ27" s="1">
        <v>576586376</v>
      </c>
      <c r="AK27" s="9">
        <f t="shared" si="12"/>
        <v>37871292990</v>
      </c>
      <c r="AL27" s="169">
        <f t="shared" si="13"/>
        <v>65.681907458042332</v>
      </c>
      <c r="AM27" s="1"/>
      <c r="AN27" s="178">
        <v>22</v>
      </c>
      <c r="AO27" s="1">
        <v>5728222196</v>
      </c>
      <c r="AP27" s="1">
        <v>20877282205</v>
      </c>
      <c r="AQ27" s="9">
        <f t="shared" si="14"/>
        <v>-15149060009</v>
      </c>
      <c r="AR27" s="169">
        <f t="shared" si="15"/>
        <v>-0.72562414303964717</v>
      </c>
    </row>
    <row r="28" spans="2:44" ht="86.4">
      <c r="B28" s="35">
        <v>3</v>
      </c>
      <c r="C28" s="74" t="s">
        <v>115</v>
      </c>
      <c r="D28" s="75">
        <v>10</v>
      </c>
      <c r="E28" s="38">
        <f>E26-E27</f>
        <v>19210197866912</v>
      </c>
      <c r="F28" s="38">
        <f>F26-F27</f>
        <v>12898639404464</v>
      </c>
      <c r="G28" s="38">
        <f t="shared" ref="G28" si="16">(E28-F28)</f>
        <v>6311558462448</v>
      </c>
      <c r="H28" s="167">
        <f>G28/F28</f>
        <v>0.48931970764789945</v>
      </c>
      <c r="I28" s="8"/>
      <c r="J28" s="35">
        <v>3</v>
      </c>
      <c r="K28" s="74" t="s">
        <v>115</v>
      </c>
      <c r="L28" s="75">
        <v>10</v>
      </c>
      <c r="M28" s="38">
        <f>M26-M27</f>
        <v>20876836829643</v>
      </c>
      <c r="N28" s="38">
        <f>N26-N27</f>
        <v>15190636467773</v>
      </c>
      <c r="O28" s="36"/>
      <c r="P28" s="188"/>
      <c r="T28" s="8"/>
      <c r="U28" s="1"/>
      <c r="V28" s="1"/>
      <c r="W28" s="168"/>
      <c r="X28" s="169"/>
      <c r="Y28" s="169"/>
      <c r="AA28" s="1"/>
      <c r="AB28" s="1"/>
      <c r="AC28" s="168"/>
      <c r="AD28" s="169"/>
      <c r="AE28" s="160"/>
      <c r="AF28">
        <v>3</v>
      </c>
      <c r="AG28" s="81" t="s">
        <v>275</v>
      </c>
      <c r="AH28" s="178">
        <v>23</v>
      </c>
      <c r="AI28" s="1"/>
      <c r="AJ28" s="1"/>
      <c r="AK28" s="9">
        <f t="shared" si="12"/>
        <v>0</v>
      </c>
      <c r="AL28" s="169"/>
      <c r="AM28" s="1"/>
      <c r="AN28" s="178">
        <v>23</v>
      </c>
      <c r="AO28" s="1">
        <v>-7121079998415</v>
      </c>
      <c r="AP28" s="1">
        <v>-771204691059</v>
      </c>
      <c r="AQ28" s="9">
        <f t="shared" si="14"/>
        <v>-6349875307356</v>
      </c>
      <c r="AR28" s="169">
        <f t="shared" si="15"/>
        <v>8.2337093912596693</v>
      </c>
    </row>
    <row r="29" spans="2:44" ht="28.8">
      <c r="B29" s="70">
        <v>4</v>
      </c>
      <c r="C29" s="71" t="s">
        <v>116</v>
      </c>
      <c r="D29" s="72">
        <v>11</v>
      </c>
      <c r="E29" s="73">
        <v>15914865062939</v>
      </c>
      <c r="F29" s="73">
        <v>10036441773773</v>
      </c>
      <c r="G29" s="73">
        <f t="shared" si="10"/>
        <v>5878423289166</v>
      </c>
      <c r="H29" s="186">
        <f t="shared" ref="H29:H46" si="17">G29/F29</f>
        <v>0.58570790541797002</v>
      </c>
      <c r="I29" s="187"/>
      <c r="J29" s="70">
        <v>4</v>
      </c>
      <c r="K29" s="71" t="s">
        <v>116</v>
      </c>
      <c r="L29" s="72">
        <v>11</v>
      </c>
      <c r="M29" s="73">
        <v>16224381072975</v>
      </c>
      <c r="N29" s="73">
        <v>11188262749786</v>
      </c>
      <c r="O29" s="73">
        <f t="shared" si="11"/>
        <v>5036118323189</v>
      </c>
      <c r="P29" s="186">
        <f t="shared" ref="P29:P42" si="18">O29/N29</f>
        <v>0.450125138800957</v>
      </c>
      <c r="R29">
        <v>2</v>
      </c>
      <c r="S29" t="s">
        <v>31</v>
      </c>
      <c r="T29" s="8">
        <v>152</v>
      </c>
      <c r="U29" s="1">
        <v>1290279431669</v>
      </c>
      <c r="V29" s="1">
        <v>472570764899</v>
      </c>
      <c r="W29" s="168">
        <f t="shared" si="2"/>
        <v>817708666770</v>
      </c>
      <c r="X29" s="169">
        <f t="shared" si="3"/>
        <v>1.7303412049722637</v>
      </c>
      <c r="Y29" s="169"/>
      <c r="AA29" s="1">
        <v>331776321629</v>
      </c>
      <c r="AB29" s="1">
        <v>255637124321</v>
      </c>
      <c r="AC29" s="168">
        <f t="shared" si="4"/>
        <v>76139197308</v>
      </c>
      <c r="AD29" s="169">
        <f t="shared" si="5"/>
        <v>0.29784092396686901</v>
      </c>
      <c r="AE29" s="160"/>
      <c r="AF29">
        <v>4</v>
      </c>
      <c r="AG29" s="81" t="s">
        <v>276</v>
      </c>
      <c r="AH29" s="178">
        <v>24</v>
      </c>
      <c r="AI29" s="1"/>
      <c r="AJ29" s="1"/>
      <c r="AK29" s="9">
        <f t="shared" si="12"/>
        <v>0</v>
      </c>
      <c r="AL29" s="169"/>
      <c r="AM29" s="1"/>
      <c r="AN29" s="178">
        <v>24</v>
      </c>
      <c r="AO29" s="1">
        <v>44890620768</v>
      </c>
      <c r="AP29" s="1">
        <v>1020926567537</v>
      </c>
      <c r="AQ29" s="9">
        <f t="shared" si="14"/>
        <v>-976035946769</v>
      </c>
      <c r="AR29" s="169">
        <f t="shared" si="15"/>
        <v>-0.95602953023712645</v>
      </c>
    </row>
    <row r="30" spans="2:44" ht="28.8">
      <c r="B30" s="35">
        <v>5</v>
      </c>
      <c r="C30" s="74" t="s">
        <v>117</v>
      </c>
      <c r="D30" s="75">
        <v>20</v>
      </c>
      <c r="E30" s="36">
        <f>E28-E29</f>
        <v>3295332803973</v>
      </c>
      <c r="F30" s="36">
        <f>F28-F29</f>
        <v>2862197630691</v>
      </c>
      <c r="G30" s="36">
        <f t="shared" si="10"/>
        <v>433135173282</v>
      </c>
      <c r="H30" s="188">
        <f t="shared" si="17"/>
        <v>0.15132958277847197</v>
      </c>
      <c r="I30" s="8"/>
      <c r="J30" s="35">
        <v>5</v>
      </c>
      <c r="K30" s="74" t="s">
        <v>117</v>
      </c>
      <c r="L30" s="75">
        <v>20</v>
      </c>
      <c r="M30" s="36">
        <f>M28-M29</f>
        <v>4652455756668</v>
      </c>
      <c r="N30" s="36">
        <f>N28-N29</f>
        <v>4002373717987</v>
      </c>
      <c r="O30" s="36">
        <f t="shared" si="11"/>
        <v>650082038681</v>
      </c>
      <c r="P30" s="188">
        <f t="shared" si="18"/>
        <v>0.16242412240503112</v>
      </c>
      <c r="R30">
        <v>3</v>
      </c>
      <c r="S30" t="s">
        <v>32</v>
      </c>
      <c r="T30" s="8">
        <v>153</v>
      </c>
      <c r="U30" s="1">
        <v>671549138</v>
      </c>
      <c r="V30" s="1">
        <v>11997869</v>
      </c>
      <c r="W30" s="168">
        <f t="shared" si="2"/>
        <v>659551269</v>
      </c>
      <c r="X30" s="169">
        <f t="shared" si="3"/>
        <v>54.972367926337583</v>
      </c>
      <c r="Y30" s="169"/>
      <c r="AA30" s="1">
        <v>27509856259</v>
      </c>
      <c r="AB30" s="1">
        <v>8803759450</v>
      </c>
      <c r="AC30" s="168">
        <f t="shared" si="4"/>
        <v>18706096809</v>
      </c>
      <c r="AD30" s="169">
        <f t="shared" si="5"/>
        <v>2.1247850892836468</v>
      </c>
      <c r="AE30" s="160"/>
      <c r="AF30">
        <v>5</v>
      </c>
      <c r="AG30" s="81" t="s">
        <v>277</v>
      </c>
      <c r="AH30" s="178">
        <v>25</v>
      </c>
      <c r="AI30" s="1">
        <v>-74050000000</v>
      </c>
      <c r="AJ30" s="1"/>
      <c r="AK30" s="9">
        <f t="shared" si="12"/>
        <v>-74050000000</v>
      </c>
      <c r="AL30" s="169"/>
      <c r="AM30" s="1"/>
      <c r="AN30" s="178">
        <v>25</v>
      </c>
      <c r="AO30" s="1"/>
      <c r="AP30" s="1"/>
      <c r="AQ30" s="9">
        <f t="shared" si="14"/>
        <v>0</v>
      </c>
      <c r="AR30" s="169"/>
    </row>
    <row r="31" spans="2:44" ht="28.8">
      <c r="B31" s="70">
        <v>6</v>
      </c>
      <c r="C31" s="71" t="s">
        <v>118</v>
      </c>
      <c r="D31" s="72">
        <v>21</v>
      </c>
      <c r="E31" s="73">
        <v>49768996440</v>
      </c>
      <c r="F31" s="73">
        <v>30896105500</v>
      </c>
      <c r="G31" s="73">
        <f t="shared" si="10"/>
        <v>18872890940</v>
      </c>
      <c r="H31" s="186">
        <f t="shared" si="17"/>
        <v>0.61085015844472701</v>
      </c>
      <c r="I31" s="187"/>
      <c r="J31" s="70">
        <v>6</v>
      </c>
      <c r="K31" s="71" t="s">
        <v>118</v>
      </c>
      <c r="L31" s="72">
        <v>21</v>
      </c>
      <c r="M31" s="73">
        <v>106154188523</v>
      </c>
      <c r="N31" s="73">
        <v>113034627821</v>
      </c>
      <c r="O31" s="73">
        <f t="shared" si="11"/>
        <v>-6880439298</v>
      </c>
      <c r="P31" s="186">
        <f t="shared" si="18"/>
        <v>-6.0870190229632679E-2</v>
      </c>
      <c r="R31" s="13" t="s">
        <v>33</v>
      </c>
      <c r="S31" s="13" t="s">
        <v>34</v>
      </c>
      <c r="T31" s="14">
        <v>200</v>
      </c>
      <c r="U31" s="15">
        <f>U32+U41+U54+U59+U62+U68</f>
        <v>7727660493073</v>
      </c>
      <c r="V31" s="15">
        <f>V32+V41+V54+V59+V62+V68</f>
        <v>5252489822376</v>
      </c>
      <c r="W31" s="168">
        <f t="shared" si="2"/>
        <v>2475170670697</v>
      </c>
      <c r="X31" s="169">
        <f t="shared" si="3"/>
        <v>0.47123759481695471</v>
      </c>
      <c r="Y31" s="169"/>
      <c r="AA31" s="15">
        <f>AA32+AA41+AA54+AA59+AA62+AA68</f>
        <v>15680187074885</v>
      </c>
      <c r="AB31" s="15">
        <f>AB32+AB41+AB54+AB59+AB62+AB68</f>
        <v>15043765608591</v>
      </c>
      <c r="AC31" s="168">
        <f t="shared" si="4"/>
        <v>636421466294</v>
      </c>
      <c r="AD31" s="169">
        <f t="shared" si="5"/>
        <v>4.2304665125237034E-2</v>
      </c>
      <c r="AE31" s="160"/>
      <c r="AF31">
        <v>6</v>
      </c>
      <c r="AG31" s="81" t="s">
        <v>278</v>
      </c>
      <c r="AH31" s="178">
        <v>26</v>
      </c>
      <c r="AI31" s="1"/>
      <c r="AJ31" s="1">
        <v>4367000000</v>
      </c>
      <c r="AK31" s="9">
        <f t="shared" si="12"/>
        <v>-4367000000</v>
      </c>
      <c r="AL31" s="169">
        <f t="shared" si="13"/>
        <v>-1</v>
      </c>
      <c r="AM31" s="1"/>
      <c r="AN31" s="178">
        <v>26</v>
      </c>
      <c r="AO31" s="1"/>
      <c r="AP31" s="1"/>
      <c r="AQ31" s="9">
        <f t="shared" si="14"/>
        <v>0</v>
      </c>
      <c r="AR31" s="169"/>
    </row>
    <row r="32" spans="2:44" ht="28.8">
      <c r="B32" s="35">
        <v>7</v>
      </c>
      <c r="C32" s="75" t="s">
        <v>119</v>
      </c>
      <c r="D32" s="75">
        <v>22</v>
      </c>
      <c r="E32" s="36">
        <v>417891729544</v>
      </c>
      <c r="F32" s="36">
        <v>175852733415</v>
      </c>
      <c r="G32" s="36">
        <f t="shared" si="10"/>
        <v>242038996129</v>
      </c>
      <c r="H32" s="188">
        <f t="shared" si="17"/>
        <v>1.3763732381560718</v>
      </c>
      <c r="I32" s="8"/>
      <c r="J32" s="35">
        <v>7</v>
      </c>
      <c r="K32" s="75" t="s">
        <v>119</v>
      </c>
      <c r="L32" s="75">
        <v>22</v>
      </c>
      <c r="M32" s="36">
        <v>258300092855</v>
      </c>
      <c r="N32" s="36">
        <v>188837770692</v>
      </c>
      <c r="O32" s="36">
        <f t="shared" si="11"/>
        <v>69462322163</v>
      </c>
      <c r="P32" s="188">
        <f t="shared" si="18"/>
        <v>0.36784125288311681</v>
      </c>
      <c r="R32" s="10" t="s">
        <v>6</v>
      </c>
      <c r="S32" s="10" t="s">
        <v>35</v>
      </c>
      <c r="T32" s="8">
        <v>210</v>
      </c>
      <c r="U32" s="1">
        <f>SUM(U33:U40)</f>
        <v>1458000000</v>
      </c>
      <c r="V32" s="1">
        <f>SUM(V33:V40)</f>
        <v>28470549901</v>
      </c>
      <c r="W32" s="168">
        <f t="shared" si="2"/>
        <v>-27012549901</v>
      </c>
      <c r="X32" s="169">
        <f t="shared" si="3"/>
        <v>-0.94878918724542127</v>
      </c>
      <c r="Y32" s="169"/>
      <c r="AA32" s="1">
        <f>SUM(AA33:AA40)</f>
        <v>23035305536</v>
      </c>
      <c r="AB32" s="1">
        <f>SUM(AB33:AB40)</f>
        <v>18173189031</v>
      </c>
      <c r="AC32" s="168">
        <f t="shared" si="4"/>
        <v>4862116505</v>
      </c>
      <c r="AD32" s="169">
        <f t="shared" si="5"/>
        <v>0.26754338474695638</v>
      </c>
      <c r="AE32" s="160"/>
      <c r="AF32">
        <v>7</v>
      </c>
      <c r="AG32" s="81" t="s">
        <v>279</v>
      </c>
      <c r="AH32" s="178">
        <v>27</v>
      </c>
      <c r="AI32" s="1">
        <v>491053281</v>
      </c>
      <c r="AJ32" s="1">
        <v>5557750877</v>
      </c>
      <c r="AK32" s="9">
        <f t="shared" si="12"/>
        <v>-5066697596</v>
      </c>
      <c r="AL32" s="169">
        <f t="shared" si="13"/>
        <v>-0.91164532346490057</v>
      </c>
      <c r="AM32" s="1"/>
      <c r="AN32" s="178">
        <v>27</v>
      </c>
      <c r="AO32" s="1">
        <v>80677132637</v>
      </c>
      <c r="AP32" s="1">
        <v>78538486778</v>
      </c>
      <c r="AQ32" s="9">
        <f t="shared" si="14"/>
        <v>2138645859</v>
      </c>
      <c r="AR32" s="169">
        <f t="shared" si="15"/>
        <v>2.7230545771083942E-2</v>
      </c>
    </row>
    <row r="33" spans="2:44" ht="28.8">
      <c r="B33" s="70">
        <v>8</v>
      </c>
      <c r="C33" s="71" t="s">
        <v>120</v>
      </c>
      <c r="D33" s="72">
        <v>23</v>
      </c>
      <c r="E33" s="73">
        <v>329892915245</v>
      </c>
      <c r="F33" s="73">
        <v>144302506943</v>
      </c>
      <c r="G33" s="73">
        <f t="shared" si="10"/>
        <v>185590408302</v>
      </c>
      <c r="H33" s="186">
        <f t="shared" si="17"/>
        <v>1.2861204717344854</v>
      </c>
      <c r="I33" s="187"/>
      <c r="J33" s="70">
        <v>8</v>
      </c>
      <c r="K33" s="71" t="s">
        <v>120</v>
      </c>
      <c r="L33" s="72">
        <v>23</v>
      </c>
      <c r="M33" s="73">
        <v>213764841662</v>
      </c>
      <c r="N33" s="73">
        <v>148371369786</v>
      </c>
      <c r="O33" s="73">
        <f t="shared" si="11"/>
        <v>65393471876</v>
      </c>
      <c r="P33" s="186">
        <f t="shared" si="18"/>
        <v>0.44074184912034414</v>
      </c>
      <c r="R33">
        <v>1</v>
      </c>
      <c r="S33" t="s">
        <v>36</v>
      </c>
      <c r="T33" s="8">
        <v>211</v>
      </c>
      <c r="U33" s="1"/>
      <c r="V33" s="1"/>
      <c r="W33" s="168">
        <f t="shared" si="2"/>
        <v>0</v>
      </c>
      <c r="X33" s="169"/>
      <c r="Y33" s="169"/>
      <c r="AA33" s="1">
        <v>2500000000</v>
      </c>
      <c r="AB33" s="1">
        <v>2500000000</v>
      </c>
      <c r="AC33" s="168">
        <f t="shared" si="4"/>
        <v>0</v>
      </c>
      <c r="AD33" s="169">
        <f t="shared" si="5"/>
        <v>0</v>
      </c>
      <c r="AE33" s="160"/>
      <c r="AG33" s="81" t="s">
        <v>280</v>
      </c>
      <c r="AK33" s="9">
        <f t="shared" si="12"/>
        <v>0</v>
      </c>
      <c r="AL33" s="169"/>
      <c r="AP33" s="1">
        <v>-73131328075</v>
      </c>
      <c r="AQ33" s="9">
        <f t="shared" si="14"/>
        <v>73131328075</v>
      </c>
      <c r="AR33" s="169">
        <f t="shared" si="15"/>
        <v>-1</v>
      </c>
    </row>
    <row r="34" spans="2:44" ht="43.2">
      <c r="B34" s="35">
        <v>9</v>
      </c>
      <c r="C34" s="75" t="s">
        <v>121</v>
      </c>
      <c r="D34" s="75">
        <v>24</v>
      </c>
      <c r="E34" s="36"/>
      <c r="F34" s="36"/>
      <c r="G34" s="36"/>
      <c r="H34" s="188"/>
      <c r="I34" s="8"/>
      <c r="J34" s="35">
        <v>9</v>
      </c>
      <c r="K34" s="75" t="s">
        <v>121</v>
      </c>
      <c r="L34" s="75">
        <v>24</v>
      </c>
      <c r="M34" s="36">
        <v>-149854323</v>
      </c>
      <c r="N34" s="36">
        <v>-30601334</v>
      </c>
      <c r="O34" s="36">
        <f t="shared" si="11"/>
        <v>-119252989</v>
      </c>
      <c r="P34" s="188">
        <f t="shared" si="18"/>
        <v>3.8969866150279593</v>
      </c>
      <c r="T34" s="8"/>
      <c r="U34" s="1"/>
      <c r="V34" s="1"/>
      <c r="W34" s="168"/>
      <c r="X34" s="169"/>
      <c r="Y34" s="169"/>
      <c r="AA34" s="1"/>
      <c r="AB34" s="1"/>
      <c r="AC34" s="168"/>
      <c r="AD34" s="169"/>
      <c r="AE34" s="160"/>
      <c r="AF34" s="189">
        <v>8</v>
      </c>
      <c r="AG34" s="190" t="s">
        <v>281</v>
      </c>
      <c r="AH34" s="191">
        <v>30</v>
      </c>
      <c r="AI34" s="1">
        <v>-2868561284770</v>
      </c>
      <c r="AJ34" s="1">
        <v>-619537524395</v>
      </c>
      <c r="AK34" s="9">
        <f t="shared" si="12"/>
        <v>-2249023760375</v>
      </c>
      <c r="AL34" s="169">
        <f t="shared" si="13"/>
        <v>3.630165521565865</v>
      </c>
      <c r="AM34" s="1"/>
      <c r="AN34" s="191">
        <v>30</v>
      </c>
      <c r="AO34" s="1">
        <f>SUM(AO26:AO32)</f>
        <v>-9199382807629</v>
      </c>
      <c r="AP34" s="1">
        <f>SUM(AP26:AP33)</f>
        <v>-723887485703</v>
      </c>
      <c r="AQ34" s="9">
        <f t="shared" si="14"/>
        <v>-8475495321926</v>
      </c>
      <c r="AR34" s="169">
        <f t="shared" si="15"/>
        <v>11.70830479780302</v>
      </c>
    </row>
    <row r="35" spans="2:44" ht="28.8">
      <c r="B35" s="70">
        <v>10</v>
      </c>
      <c r="C35" s="71" t="s">
        <v>122</v>
      </c>
      <c r="D35" s="72">
        <v>25</v>
      </c>
      <c r="E35" s="73">
        <v>1067954037843</v>
      </c>
      <c r="F35" s="73">
        <v>755864873179</v>
      </c>
      <c r="G35" s="73">
        <f t="shared" si="10"/>
        <v>312089164664</v>
      </c>
      <c r="H35" s="186">
        <f t="shared" si="17"/>
        <v>0.41289015502390286</v>
      </c>
      <c r="I35" s="187"/>
      <c r="J35" s="70">
        <v>10</v>
      </c>
      <c r="K35" s="71" t="s">
        <v>122</v>
      </c>
      <c r="L35" s="72">
        <v>25</v>
      </c>
      <c r="M35" s="73">
        <v>330891124579</v>
      </c>
      <c r="N35" s="73">
        <v>197038927854</v>
      </c>
      <c r="O35" s="73">
        <f t="shared" si="11"/>
        <v>133852196725</v>
      </c>
      <c r="P35" s="186">
        <f t="shared" si="18"/>
        <v>0.67931853965517164</v>
      </c>
      <c r="R35">
        <v>2</v>
      </c>
      <c r="S35" t="s">
        <v>37</v>
      </c>
      <c r="T35" s="8">
        <v>212</v>
      </c>
      <c r="U35" s="1"/>
      <c r="V35" s="1"/>
      <c r="W35" s="168">
        <f t="shared" si="2"/>
        <v>0</v>
      </c>
      <c r="X35" s="169"/>
      <c r="Y35" s="169"/>
      <c r="AC35" s="168">
        <f t="shared" si="4"/>
        <v>0</v>
      </c>
      <c r="AD35" s="169"/>
      <c r="AE35" s="160"/>
      <c r="AF35" s="20" t="s">
        <v>15</v>
      </c>
      <c r="AG35" s="170" t="s">
        <v>282</v>
      </c>
      <c r="AH35" s="192"/>
      <c r="AI35" s="23"/>
      <c r="AJ35" s="23"/>
      <c r="AK35" s="23"/>
      <c r="AL35" s="23"/>
      <c r="AM35" s="23"/>
      <c r="AN35" s="192"/>
      <c r="AO35" s="23"/>
      <c r="AP35" s="23"/>
      <c r="AQ35" s="9">
        <f t="shared" si="14"/>
        <v>0</v>
      </c>
      <c r="AR35" s="169"/>
    </row>
    <row r="36" spans="2:44" ht="28.8">
      <c r="B36" s="35">
        <v>11</v>
      </c>
      <c r="C36" s="75" t="s">
        <v>123</v>
      </c>
      <c r="D36" s="75">
        <v>26</v>
      </c>
      <c r="E36" s="36">
        <v>543530404110</v>
      </c>
      <c r="F36" s="36">
        <v>584570420813</v>
      </c>
      <c r="G36" s="36">
        <f t="shared" si="10"/>
        <v>-41040016703</v>
      </c>
      <c r="H36" s="188">
        <f t="shared" si="17"/>
        <v>-7.0205428194473105E-2</v>
      </c>
      <c r="I36" s="8"/>
      <c r="J36" s="35">
        <v>11</v>
      </c>
      <c r="K36" s="75" t="s">
        <v>123</v>
      </c>
      <c r="L36" s="75">
        <v>26</v>
      </c>
      <c r="M36" s="36">
        <v>132371448730</v>
      </c>
      <c r="N36" s="36">
        <v>159024214496</v>
      </c>
      <c r="O36" s="36">
        <f t="shared" si="11"/>
        <v>-26652765766</v>
      </c>
      <c r="P36" s="188">
        <f t="shared" si="18"/>
        <v>-0.16760193314251778</v>
      </c>
      <c r="Q36" s="10"/>
      <c r="R36">
        <v>3</v>
      </c>
      <c r="S36" t="s">
        <v>38</v>
      </c>
      <c r="T36" s="8">
        <v>213</v>
      </c>
      <c r="U36" s="1"/>
      <c r="V36" s="1"/>
      <c r="W36" s="168">
        <f t="shared" si="2"/>
        <v>0</v>
      </c>
      <c r="X36" s="169"/>
      <c r="Y36" s="169"/>
      <c r="AA36" s="1"/>
      <c r="AB36" s="1"/>
      <c r="AC36" s="168">
        <f t="shared" si="4"/>
        <v>0</v>
      </c>
      <c r="AD36" s="169"/>
      <c r="AE36" s="160"/>
      <c r="AF36">
        <v>1</v>
      </c>
      <c r="AG36" s="81" t="s">
        <v>283</v>
      </c>
      <c r="AH36" s="178">
        <v>31</v>
      </c>
      <c r="AI36" s="1"/>
      <c r="AJ36" s="1">
        <v>116395667397</v>
      </c>
      <c r="AK36" s="9">
        <f t="shared" ref="AK36:AK46" si="19">AI36-AJ36</f>
        <v>-116395667397</v>
      </c>
      <c r="AL36" s="169">
        <f t="shared" ref="AL36:AL46" si="20">AK36/AJ36</f>
        <v>-1</v>
      </c>
      <c r="AM36" s="1"/>
      <c r="AN36" s="178">
        <v>31</v>
      </c>
      <c r="AO36" s="1">
        <v>10758940000</v>
      </c>
      <c r="AP36" s="1"/>
      <c r="AQ36" s="9">
        <f t="shared" si="14"/>
        <v>10758940000</v>
      </c>
      <c r="AR36" s="169"/>
    </row>
    <row r="37" spans="2:44" ht="86.4">
      <c r="B37" s="70">
        <v>12</v>
      </c>
      <c r="C37" s="76" t="s">
        <v>124</v>
      </c>
      <c r="D37" s="72">
        <v>30</v>
      </c>
      <c r="E37" s="73">
        <f>E30+E31-E32-E35-E36</f>
        <v>1315725628916</v>
      </c>
      <c r="F37" s="73">
        <v>1376805708784</v>
      </c>
      <c r="G37" s="73">
        <f t="shared" si="10"/>
        <v>-61080079868</v>
      </c>
      <c r="H37" s="186">
        <f t="shared" si="17"/>
        <v>-4.4363616070379426E-2</v>
      </c>
      <c r="I37" s="187"/>
      <c r="J37" s="70">
        <v>12</v>
      </c>
      <c r="K37" s="76" t="s">
        <v>284</v>
      </c>
      <c r="L37" s="72">
        <v>30</v>
      </c>
      <c r="M37" s="73">
        <f>M30+M31-M32-M35-M36+M34</f>
        <v>4036897424704</v>
      </c>
      <c r="N37" s="73">
        <f>N30+N31-N32-N35-N36+N34</f>
        <v>3570476831432</v>
      </c>
      <c r="O37" s="73">
        <f t="shared" si="11"/>
        <v>466420593272</v>
      </c>
      <c r="P37" s="186">
        <f t="shared" si="18"/>
        <v>0.13063257802598152</v>
      </c>
      <c r="R37">
        <v>4</v>
      </c>
      <c r="S37" t="s">
        <v>39</v>
      </c>
      <c r="T37" s="8">
        <v>214</v>
      </c>
      <c r="U37" s="1"/>
      <c r="V37" s="1"/>
      <c r="W37" s="168">
        <f t="shared" si="2"/>
        <v>0</v>
      </c>
      <c r="X37" s="169"/>
      <c r="Y37" s="169"/>
      <c r="AA37" s="1"/>
      <c r="AB37" s="1"/>
      <c r="AC37" s="168">
        <f t="shared" si="4"/>
        <v>0</v>
      </c>
      <c r="AD37" s="169"/>
      <c r="AE37" s="160"/>
      <c r="AF37">
        <v>2</v>
      </c>
      <c r="AG37" s="81" t="s">
        <v>285</v>
      </c>
      <c r="AH37" s="178">
        <v>32</v>
      </c>
      <c r="AI37" s="1"/>
      <c r="AJ37" s="1">
        <v>-508729</v>
      </c>
      <c r="AK37" s="9">
        <f t="shared" si="19"/>
        <v>508729</v>
      </c>
      <c r="AL37" s="169">
        <f t="shared" si="20"/>
        <v>-1</v>
      </c>
      <c r="AM37" s="1"/>
      <c r="AN37" s="178">
        <v>32</v>
      </c>
      <c r="AO37" s="1"/>
      <c r="AP37" s="1"/>
      <c r="AQ37" s="9">
        <f t="shared" si="14"/>
        <v>0</v>
      </c>
      <c r="AR37" s="169"/>
    </row>
    <row r="38" spans="2:44" ht="28.8">
      <c r="B38" s="35">
        <v>13</v>
      </c>
      <c r="C38" s="75" t="s">
        <v>125</v>
      </c>
      <c r="D38" s="75">
        <v>31</v>
      </c>
      <c r="E38" s="36">
        <v>72663829890</v>
      </c>
      <c r="F38" s="36">
        <v>9251110782</v>
      </c>
      <c r="G38" s="36">
        <f t="shared" si="10"/>
        <v>63412719108</v>
      </c>
      <c r="H38" s="188">
        <f t="shared" si="17"/>
        <v>6.8546059605493976</v>
      </c>
      <c r="I38" s="8"/>
      <c r="J38" s="35">
        <v>13</v>
      </c>
      <c r="K38" s="75" t="s">
        <v>125</v>
      </c>
      <c r="L38" s="75">
        <v>31</v>
      </c>
      <c r="M38" s="36">
        <v>195803796263</v>
      </c>
      <c r="N38" s="36">
        <v>228450003281</v>
      </c>
      <c r="O38" s="36">
        <f t="shared" si="11"/>
        <v>-32646207018</v>
      </c>
      <c r="P38" s="188">
        <f t="shared" si="18"/>
        <v>-0.14290307090888607</v>
      </c>
      <c r="R38">
        <v>5</v>
      </c>
      <c r="S38" t="s">
        <v>40</v>
      </c>
      <c r="T38" s="8">
        <v>215</v>
      </c>
      <c r="V38" s="1">
        <v>25000000000</v>
      </c>
      <c r="W38" s="168">
        <f t="shared" si="2"/>
        <v>-25000000000</v>
      </c>
      <c r="X38" s="169">
        <f t="shared" si="3"/>
        <v>-1</v>
      </c>
      <c r="Y38" s="169"/>
      <c r="AA38" s="1"/>
      <c r="AB38" s="1"/>
      <c r="AC38" s="168">
        <f t="shared" si="4"/>
        <v>0</v>
      </c>
      <c r="AD38" s="169"/>
      <c r="AE38" s="160"/>
      <c r="AF38">
        <v>3</v>
      </c>
      <c r="AG38" s="81" t="s">
        <v>286</v>
      </c>
      <c r="AH38" s="178">
        <v>33</v>
      </c>
      <c r="AI38" s="1">
        <v>19932415234078</v>
      </c>
      <c r="AJ38" s="1">
        <v>5233165402343</v>
      </c>
      <c r="AK38" s="9">
        <f t="shared" si="19"/>
        <v>14699249831735</v>
      </c>
      <c r="AL38" s="169">
        <f t="shared" si="20"/>
        <v>2.8088639860597242</v>
      </c>
      <c r="AM38" s="1"/>
      <c r="AN38" s="178">
        <v>33</v>
      </c>
      <c r="AO38" s="1">
        <v>17206159568568</v>
      </c>
      <c r="AP38" s="1">
        <v>10302903073604</v>
      </c>
      <c r="AQ38" s="9">
        <f t="shared" si="14"/>
        <v>6903256494964</v>
      </c>
      <c r="AR38" s="169">
        <f t="shared" si="15"/>
        <v>0.6700302279510052</v>
      </c>
    </row>
    <row r="39" spans="2:44">
      <c r="B39" s="70">
        <v>14</v>
      </c>
      <c r="C39" s="71" t="s">
        <v>126</v>
      </c>
      <c r="D39" s="72">
        <v>32</v>
      </c>
      <c r="E39" s="73">
        <v>1910317482</v>
      </c>
      <c r="F39" s="73">
        <v>15271362661</v>
      </c>
      <c r="G39" s="73">
        <f t="shared" si="10"/>
        <v>-13361045179</v>
      </c>
      <c r="H39" s="186">
        <f t="shared" si="17"/>
        <v>-0.87490851180696738</v>
      </c>
      <c r="I39" s="187"/>
      <c r="J39" s="70">
        <v>14</v>
      </c>
      <c r="K39" s="71" t="s">
        <v>126</v>
      </c>
      <c r="L39" s="72">
        <v>32</v>
      </c>
      <c r="M39" s="73">
        <v>181936776215</v>
      </c>
      <c r="N39" s="73">
        <v>205776885203</v>
      </c>
      <c r="O39" s="73">
        <f t="shared" si="11"/>
        <v>-23840108988</v>
      </c>
      <c r="P39" s="186">
        <f t="shared" si="18"/>
        <v>-0.1158541639138993</v>
      </c>
      <c r="R39">
        <v>6</v>
      </c>
      <c r="S39" t="s">
        <v>41</v>
      </c>
      <c r="T39" s="8">
        <v>216</v>
      </c>
      <c r="U39" s="1">
        <v>1458000000</v>
      </c>
      <c r="V39" s="1">
        <v>3470549901</v>
      </c>
      <c r="W39" s="168">
        <f t="shared" si="2"/>
        <v>-2012549901</v>
      </c>
      <c r="X39" s="169">
        <f t="shared" si="3"/>
        <v>-0.5798936648109011</v>
      </c>
      <c r="Y39" s="169"/>
      <c r="AA39" s="1">
        <v>20535305536</v>
      </c>
      <c r="AB39" s="1">
        <v>15673189031</v>
      </c>
      <c r="AC39" s="168">
        <f t="shared" si="4"/>
        <v>4862116505</v>
      </c>
      <c r="AD39" s="169">
        <f t="shared" si="5"/>
        <v>0.31021871141751817</v>
      </c>
      <c r="AE39" s="160"/>
      <c r="AF39">
        <v>4</v>
      </c>
      <c r="AG39" s="81" t="s">
        <v>287</v>
      </c>
      <c r="AH39" s="178">
        <v>34</v>
      </c>
      <c r="AI39" s="1">
        <v>-14844789753342</v>
      </c>
      <c r="AJ39" s="1">
        <v>-6339508826961</v>
      </c>
      <c r="AK39" s="9">
        <f t="shared" si="19"/>
        <v>-8505280926381</v>
      </c>
      <c r="AL39" s="169">
        <f t="shared" si="20"/>
        <v>1.3416308989442982</v>
      </c>
      <c r="AM39" s="1"/>
      <c r="AN39" s="178">
        <v>34</v>
      </c>
      <c r="AO39" s="1">
        <v>-13760697158678</v>
      </c>
      <c r="AP39" s="1">
        <v>-11314503157757</v>
      </c>
      <c r="AQ39" s="9">
        <f t="shared" si="14"/>
        <v>-2446194000921</v>
      </c>
      <c r="AR39" s="169">
        <f t="shared" si="15"/>
        <v>0.21619986019836299</v>
      </c>
    </row>
    <row r="40" spans="2:44" ht="28.8">
      <c r="B40" s="35">
        <v>15</v>
      </c>
      <c r="C40" s="74" t="s">
        <v>127</v>
      </c>
      <c r="D40" s="75">
        <v>40</v>
      </c>
      <c r="E40" s="36">
        <f>E38-E39</f>
        <v>70753512408</v>
      </c>
      <c r="F40" s="36">
        <f>F38-F39</f>
        <v>-6020251879</v>
      </c>
      <c r="G40" s="36">
        <f t="shared" si="10"/>
        <v>76773764287</v>
      </c>
      <c r="H40" s="188">
        <f t="shared" si="17"/>
        <v>-12.752583418445372</v>
      </c>
      <c r="I40" s="8"/>
      <c r="J40" s="35">
        <v>15</v>
      </c>
      <c r="K40" s="74" t="s">
        <v>127</v>
      </c>
      <c r="L40" s="75">
        <v>40</v>
      </c>
      <c r="M40" s="36">
        <f>M38-M39</f>
        <v>13867020048</v>
      </c>
      <c r="N40" s="36">
        <f>N38-N39</f>
        <v>22673118078</v>
      </c>
      <c r="O40" s="36">
        <f t="shared" si="11"/>
        <v>-8806098030</v>
      </c>
      <c r="P40" s="188">
        <f t="shared" si="18"/>
        <v>-0.38839377979267276</v>
      </c>
      <c r="R40">
        <v>7</v>
      </c>
      <c r="S40" t="s">
        <v>42</v>
      </c>
      <c r="T40" s="8">
        <v>217</v>
      </c>
      <c r="U40" s="1"/>
      <c r="V40" s="1"/>
      <c r="W40" s="168">
        <f t="shared" si="2"/>
        <v>0</v>
      </c>
      <c r="X40" s="169"/>
      <c r="Y40" s="169"/>
      <c r="AA40" s="1"/>
      <c r="AB40" s="1"/>
      <c r="AC40" s="168">
        <f t="shared" si="4"/>
        <v>0</v>
      </c>
      <c r="AD40" s="169"/>
      <c r="AE40" s="160"/>
      <c r="AF40">
        <v>5</v>
      </c>
      <c r="AG40" s="81" t="s">
        <v>288</v>
      </c>
      <c r="AH40" s="178">
        <v>35</v>
      </c>
      <c r="AI40" s="1">
        <v>-59237708057</v>
      </c>
      <c r="AJ40" s="1">
        <v>-33205585562</v>
      </c>
      <c r="AK40" s="9">
        <f t="shared" si="19"/>
        <v>-26032122495</v>
      </c>
      <c r="AL40" s="169">
        <f t="shared" si="20"/>
        <v>0.78396818048559846</v>
      </c>
      <c r="AM40" s="1"/>
      <c r="AN40" s="178">
        <v>35</v>
      </c>
      <c r="AO40" s="1"/>
      <c r="AP40" s="1"/>
      <c r="AQ40" s="9">
        <f t="shared" si="14"/>
        <v>0</v>
      </c>
      <c r="AR40" s="169"/>
    </row>
    <row r="41" spans="2:44" ht="43.2">
      <c r="B41" s="70">
        <v>16</v>
      </c>
      <c r="C41" s="76" t="s">
        <v>128</v>
      </c>
      <c r="D41" s="72">
        <v>50</v>
      </c>
      <c r="E41" s="73">
        <f>E37+E40</f>
        <v>1386479141324</v>
      </c>
      <c r="F41" s="73">
        <f>F37+F40</f>
        <v>1370785456905</v>
      </c>
      <c r="G41" s="73">
        <f t="shared" si="10"/>
        <v>15693684419</v>
      </c>
      <c r="H41" s="186">
        <f t="shared" si="17"/>
        <v>1.1448680273011989E-2</v>
      </c>
      <c r="I41" s="187"/>
      <c r="J41" s="70">
        <v>16</v>
      </c>
      <c r="K41" s="71" t="s">
        <v>128</v>
      </c>
      <c r="L41" s="72">
        <v>50</v>
      </c>
      <c r="M41" s="73">
        <f>M37+M40</f>
        <v>4050764444752</v>
      </c>
      <c r="N41" s="73">
        <f>N37+N40</f>
        <v>3593149949510</v>
      </c>
      <c r="O41" s="73">
        <f t="shared" si="11"/>
        <v>457614495242</v>
      </c>
      <c r="P41" s="186">
        <f t="shared" si="18"/>
        <v>0.12735747232157821</v>
      </c>
      <c r="R41" s="10" t="s">
        <v>10</v>
      </c>
      <c r="S41" s="10" t="s">
        <v>43</v>
      </c>
      <c r="T41" s="8">
        <v>220</v>
      </c>
      <c r="U41" s="1">
        <f>U42+U45+U49</f>
        <v>5758132597730</v>
      </c>
      <c r="V41" s="1">
        <f>V42+V45+V49</f>
        <v>4590256155671</v>
      </c>
      <c r="W41" s="168">
        <f t="shared" si="2"/>
        <v>1167876442059</v>
      </c>
      <c r="X41" s="169">
        <f t="shared" si="3"/>
        <v>0.25442511320771394</v>
      </c>
      <c r="Y41" s="169"/>
      <c r="AA41" s="1">
        <f>AA42+AA45+AA49</f>
        <v>12527280251353</v>
      </c>
      <c r="AB41" s="1">
        <f>AB42+AB45+AB49</f>
        <v>12670459873438</v>
      </c>
      <c r="AC41" s="168">
        <f t="shared" si="4"/>
        <v>-143179622085</v>
      </c>
      <c r="AD41" s="169">
        <f t="shared" si="5"/>
        <v>-1.1300270354445285E-2</v>
      </c>
      <c r="AE41" s="160"/>
      <c r="AF41">
        <v>6</v>
      </c>
      <c r="AG41" s="81" t="s">
        <v>289</v>
      </c>
      <c r="AH41" s="178">
        <v>36</v>
      </c>
      <c r="AI41" s="1">
        <v>-196237241600</v>
      </c>
      <c r="AJ41" s="1">
        <v>-121824000</v>
      </c>
      <c r="AK41" s="9">
        <f t="shared" si="19"/>
        <v>-196115417600</v>
      </c>
      <c r="AL41" s="169">
        <f t="shared" si="20"/>
        <v>1609.8257945889152</v>
      </c>
      <c r="AM41" s="1"/>
      <c r="AN41" s="178">
        <v>36</v>
      </c>
      <c r="AO41" s="1">
        <v>-2389517768</v>
      </c>
      <c r="AP41" s="1">
        <v>-1644376163</v>
      </c>
      <c r="AQ41" s="9">
        <f t="shared" si="14"/>
        <v>-745141605</v>
      </c>
      <c r="AR41" s="169">
        <f t="shared" si="15"/>
        <v>0.45314546742186024</v>
      </c>
    </row>
    <row r="42" spans="2:44" ht="28.8">
      <c r="B42" s="35">
        <v>17</v>
      </c>
      <c r="C42" s="75" t="s">
        <v>129</v>
      </c>
      <c r="D42" s="75">
        <v>51</v>
      </c>
      <c r="E42" s="36">
        <v>225083565515</v>
      </c>
      <c r="F42" s="36">
        <v>319914937649</v>
      </c>
      <c r="G42" s="36">
        <f t="shared" si="10"/>
        <v>-94831372134</v>
      </c>
      <c r="H42" s="188">
        <f t="shared" si="17"/>
        <v>-0.29642683405438797</v>
      </c>
      <c r="I42" s="8"/>
      <c r="J42" s="35">
        <v>17</v>
      </c>
      <c r="K42" s="75" t="s">
        <v>129</v>
      </c>
      <c r="L42" s="75">
        <v>51</v>
      </c>
      <c r="M42" s="36">
        <v>594399156821</v>
      </c>
      <c r="N42" s="36">
        <v>596542852376</v>
      </c>
      <c r="O42" s="36">
        <f t="shared" si="11"/>
        <v>-2143695555</v>
      </c>
      <c r="P42" s="188">
        <f t="shared" si="18"/>
        <v>-3.5935315400423776E-3</v>
      </c>
      <c r="R42">
        <v>1</v>
      </c>
      <c r="S42" t="s">
        <v>44</v>
      </c>
      <c r="T42" s="8">
        <v>221</v>
      </c>
      <c r="U42" s="1">
        <f>SUM(U43:U44)</f>
        <v>5254160466920</v>
      </c>
      <c r="V42" s="1">
        <f>SUM(V43:V44)</f>
        <v>4010721553262</v>
      </c>
      <c r="W42" s="168">
        <f t="shared" si="2"/>
        <v>1243438913658</v>
      </c>
      <c r="X42" s="169">
        <f t="shared" si="3"/>
        <v>0.31002873102638756</v>
      </c>
      <c r="Y42" s="169"/>
      <c r="AA42" s="1">
        <f>SUM(AA43:AA44)</f>
        <v>12342636307484</v>
      </c>
      <c r="AB42" s="1">
        <f>SUM(AB43:AB44)</f>
        <v>12487811189623</v>
      </c>
      <c r="AC42" s="168">
        <f t="shared" si="4"/>
        <v>-145174882139</v>
      </c>
      <c r="AD42" s="169">
        <f t="shared" si="5"/>
        <v>-1.1625326483125883E-2</v>
      </c>
      <c r="AE42" s="160"/>
      <c r="AG42" s="190" t="s">
        <v>290</v>
      </c>
      <c r="AH42" s="178">
        <v>40</v>
      </c>
      <c r="AI42" s="179">
        <f>SUM(AI36:AI41)</f>
        <v>4832150531079</v>
      </c>
      <c r="AJ42" s="179">
        <f>SUM(AJ36:AJ41)</f>
        <v>-1023275675512</v>
      </c>
      <c r="AK42" s="9">
        <f t="shared" si="19"/>
        <v>5855426206591</v>
      </c>
      <c r="AL42" s="169">
        <f t="shared" si="20"/>
        <v>-5.7222372687215639</v>
      </c>
      <c r="AM42" s="1"/>
      <c r="AN42" s="178">
        <v>40</v>
      </c>
      <c r="AO42" s="179">
        <f>SUM(AO36:AO41)</f>
        <v>3453831832122</v>
      </c>
      <c r="AP42" s="179">
        <f>SUM(AP36:AP41)</f>
        <v>-1013244460316</v>
      </c>
      <c r="AQ42" s="9">
        <f t="shared" si="14"/>
        <v>4467076292438</v>
      </c>
      <c r="AR42" s="169">
        <f t="shared" si="15"/>
        <v>-4.4086856305583506</v>
      </c>
    </row>
    <row r="43" spans="2:44" ht="28.8">
      <c r="B43" s="70">
        <v>18</v>
      </c>
      <c r="C43" s="71" t="s">
        <v>130</v>
      </c>
      <c r="D43" s="72">
        <v>52</v>
      </c>
      <c r="E43" s="73">
        <v>34080275191</v>
      </c>
      <c r="F43" s="73">
        <v>2709793904</v>
      </c>
      <c r="G43" s="73">
        <f t="shared" si="10"/>
        <v>31370481287</v>
      </c>
      <c r="H43" s="186">
        <f t="shared" si="17"/>
        <v>11.576703763593676</v>
      </c>
      <c r="I43" s="187"/>
      <c r="J43" s="70">
        <v>18</v>
      </c>
      <c r="K43" s="71" t="s">
        <v>130</v>
      </c>
      <c r="L43" s="72">
        <v>52</v>
      </c>
      <c r="M43" s="73">
        <v>-17435716239</v>
      </c>
      <c r="N43" s="73">
        <v>-53593405086</v>
      </c>
      <c r="O43" s="73">
        <f t="shared" si="11"/>
        <v>36157688847</v>
      </c>
      <c r="P43" s="186">
        <v>0</v>
      </c>
      <c r="S43" s="16" t="s">
        <v>45</v>
      </c>
      <c r="T43" s="16">
        <v>222</v>
      </c>
      <c r="U43" s="17">
        <v>8030195292588</v>
      </c>
      <c r="V43" s="17">
        <v>6334589034551</v>
      </c>
      <c r="W43" s="168">
        <f t="shared" si="2"/>
        <v>1695606258037</v>
      </c>
      <c r="X43" s="169">
        <f t="shared" si="3"/>
        <v>0.26767423250168049</v>
      </c>
      <c r="Y43" s="169"/>
      <c r="AA43" s="1">
        <v>19631309626465</v>
      </c>
      <c r="AB43" s="1">
        <v>18855209473822</v>
      </c>
      <c r="AC43" s="168">
        <f t="shared" si="4"/>
        <v>776100152643</v>
      </c>
      <c r="AD43" s="169">
        <f t="shared" si="5"/>
        <v>4.1161046432314309E-2</v>
      </c>
      <c r="AE43" s="160"/>
      <c r="AG43" s="3" t="s">
        <v>291</v>
      </c>
      <c r="AH43" s="178">
        <v>50</v>
      </c>
      <c r="AI43" s="1">
        <f>AI42+AI34+AI24</f>
        <v>-334756762097</v>
      </c>
      <c r="AJ43" s="1">
        <v>704459097097</v>
      </c>
      <c r="AK43" s="9">
        <f t="shared" si="19"/>
        <v>-1039215859194</v>
      </c>
      <c r="AL43" s="169">
        <f t="shared" si="20"/>
        <v>-1.4751968758392027</v>
      </c>
      <c r="AM43" s="1"/>
      <c r="AN43" s="178">
        <v>50</v>
      </c>
      <c r="AO43" s="1">
        <f>AO42+AO34+AO24</f>
        <v>-2744963720254</v>
      </c>
      <c r="AP43" s="1">
        <f>AP42+AP34+AP24</f>
        <v>679756090465</v>
      </c>
      <c r="AQ43" s="9">
        <f t="shared" si="14"/>
        <v>-3424719810719</v>
      </c>
      <c r="AR43" s="169">
        <f t="shared" si="15"/>
        <v>-5.0381598028437757</v>
      </c>
    </row>
    <row r="44" spans="2:44" ht="43.2">
      <c r="B44" s="35">
        <v>19</v>
      </c>
      <c r="C44" s="74" t="s">
        <v>131</v>
      </c>
      <c r="D44" s="75">
        <v>60</v>
      </c>
      <c r="E44" s="36">
        <f>E41-E42-E43</f>
        <v>1127315300618</v>
      </c>
      <c r="F44" s="36">
        <f>F41-F42-F43</f>
        <v>1048160725352</v>
      </c>
      <c r="G44" s="36">
        <f t="shared" si="10"/>
        <v>79154575266</v>
      </c>
      <c r="H44" s="188">
        <f t="shared" si="17"/>
        <v>7.5517593200620833E-2</v>
      </c>
      <c r="I44" s="8"/>
      <c r="J44" s="35">
        <v>19</v>
      </c>
      <c r="K44" s="75" t="s">
        <v>131</v>
      </c>
      <c r="L44" s="75">
        <v>60</v>
      </c>
      <c r="M44" s="36">
        <f>M41-M42-M43</f>
        <v>3473801004170</v>
      </c>
      <c r="N44" s="36">
        <f>N41-N42-N43</f>
        <v>3050200502220</v>
      </c>
      <c r="O44" s="36">
        <f t="shared" si="11"/>
        <v>423600501950</v>
      </c>
      <c r="P44" s="188">
        <f t="shared" ref="P44:P47" si="21">O44/N44</f>
        <v>0.13887628096634783</v>
      </c>
      <c r="S44" s="16" t="s">
        <v>46</v>
      </c>
      <c r="T44" s="16">
        <v>223</v>
      </c>
      <c r="U44" s="17">
        <v>-2776034825668</v>
      </c>
      <c r="V44" s="17">
        <v>-2323867481289</v>
      </c>
      <c r="W44" s="168">
        <f t="shared" si="2"/>
        <v>-452167344379</v>
      </c>
      <c r="X44" s="169">
        <f t="shared" si="3"/>
        <v>0.19457535682206473</v>
      </c>
      <c r="Y44" s="169"/>
      <c r="AA44" s="1">
        <v>-7288673318981</v>
      </c>
      <c r="AB44" s="1">
        <v>-6367398284199</v>
      </c>
      <c r="AC44" s="168">
        <f t="shared" si="4"/>
        <v>-921275034782</v>
      </c>
      <c r="AD44" s="169">
        <f t="shared" si="5"/>
        <v>0.14468625860395565</v>
      </c>
      <c r="AE44" s="160"/>
      <c r="AG44" s="3" t="s">
        <v>292</v>
      </c>
      <c r="AH44" s="178">
        <v>60</v>
      </c>
      <c r="AI44" s="1">
        <v>576620705083</v>
      </c>
      <c r="AJ44" s="1">
        <v>276693474303</v>
      </c>
      <c r="AK44" s="9">
        <f t="shared" si="19"/>
        <v>299927230780</v>
      </c>
      <c r="AL44" s="169">
        <f t="shared" si="20"/>
        <v>1.0839692968384116</v>
      </c>
      <c r="AM44" s="1"/>
      <c r="AN44" s="178">
        <v>60</v>
      </c>
      <c r="AO44" s="1">
        <v>4558660713745</v>
      </c>
      <c r="AP44" s="1">
        <v>2372761840865</v>
      </c>
      <c r="AQ44" s="9">
        <f t="shared" si="14"/>
        <v>2185898872880</v>
      </c>
      <c r="AR44" s="169">
        <f t="shared" si="15"/>
        <v>0.92124663977364107</v>
      </c>
    </row>
    <row r="45" spans="2:44" ht="43.2">
      <c r="B45" s="77">
        <v>20</v>
      </c>
      <c r="C45" s="78" t="s">
        <v>132</v>
      </c>
      <c r="D45" s="79">
        <v>61</v>
      </c>
      <c r="E45" s="80">
        <v>1127322806372</v>
      </c>
      <c r="F45" s="80">
        <v>1048160725352</v>
      </c>
      <c r="G45" s="193">
        <f t="shared" si="10"/>
        <v>79162081020</v>
      </c>
      <c r="H45" s="194">
        <f t="shared" si="17"/>
        <v>7.5524754081407963E-2</v>
      </c>
      <c r="J45" s="77">
        <v>20</v>
      </c>
      <c r="K45" s="78" t="s">
        <v>132</v>
      </c>
      <c r="L45" s="79">
        <v>61</v>
      </c>
      <c r="M45" s="80">
        <v>3472020989219</v>
      </c>
      <c r="N45" s="80">
        <v>3047844176835</v>
      </c>
      <c r="O45" s="193">
        <f t="shared" si="11"/>
        <v>424176812384</v>
      </c>
      <c r="P45" s="194">
        <f t="shared" si="21"/>
        <v>0.13917273580058206</v>
      </c>
      <c r="R45">
        <v>2</v>
      </c>
      <c r="S45" t="s">
        <v>47</v>
      </c>
      <c r="T45" s="8">
        <v>224</v>
      </c>
      <c r="U45" s="1">
        <f>SUM(U46:U48)</f>
        <v>219427192326</v>
      </c>
      <c r="V45" s="1">
        <f>SUM(V46:V48)</f>
        <v>286223132542</v>
      </c>
      <c r="W45" s="168">
        <f t="shared" si="2"/>
        <v>-66795940216</v>
      </c>
      <c r="X45" s="169">
        <f t="shared" si="3"/>
        <v>-0.23337016691408916</v>
      </c>
      <c r="Y45" s="169"/>
      <c r="AA45" s="1">
        <f>SUM(AA46:AA48)</f>
        <v>0</v>
      </c>
      <c r="AB45" s="1">
        <f>SUM(AB46:AB48)</f>
        <v>0</v>
      </c>
      <c r="AC45" s="168">
        <f t="shared" si="4"/>
        <v>0</v>
      </c>
      <c r="AD45" s="169"/>
      <c r="AE45" s="160"/>
      <c r="AG45" s="81" t="s">
        <v>293</v>
      </c>
      <c r="AH45" s="178">
        <v>61</v>
      </c>
      <c r="AI45" s="1"/>
      <c r="AJ45" s="1">
        <v>-2467849427</v>
      </c>
      <c r="AK45" s="9">
        <f t="shared" si="19"/>
        <v>2467849427</v>
      </c>
      <c r="AL45" s="169">
        <f t="shared" si="20"/>
        <v>-1</v>
      </c>
      <c r="AM45" s="1"/>
      <c r="AN45" s="178">
        <v>61</v>
      </c>
      <c r="AO45" s="1">
        <v>-212943012</v>
      </c>
      <c r="AP45" s="1">
        <v>-113146531</v>
      </c>
      <c r="AQ45" s="9">
        <f t="shared" si="14"/>
        <v>-99796481</v>
      </c>
      <c r="AR45" s="169">
        <f t="shared" si="15"/>
        <v>0.88201096505557031</v>
      </c>
    </row>
    <row r="46" spans="2:44" ht="57.6">
      <c r="B46" s="35">
        <v>21</v>
      </c>
      <c r="C46" s="75" t="s">
        <v>133</v>
      </c>
      <c r="D46" s="39">
        <v>62</v>
      </c>
      <c r="E46" s="36">
        <v>-2539721</v>
      </c>
      <c r="F46" s="36">
        <v>-7505754</v>
      </c>
      <c r="G46" s="36">
        <f t="shared" si="10"/>
        <v>4966033</v>
      </c>
      <c r="H46" s="188">
        <f t="shared" si="17"/>
        <v>-0.66163013069706256</v>
      </c>
      <c r="J46" s="35">
        <v>21</v>
      </c>
      <c r="K46" s="75" t="s">
        <v>133</v>
      </c>
      <c r="L46" s="39">
        <v>62</v>
      </c>
      <c r="M46" s="36">
        <v>1780014951</v>
      </c>
      <c r="N46" s="36">
        <v>2356325385</v>
      </c>
      <c r="O46" s="36">
        <f t="shared" si="11"/>
        <v>-576310434</v>
      </c>
      <c r="P46" s="188">
        <f t="shared" si="21"/>
        <v>-0.24458015759143553</v>
      </c>
      <c r="R46" s="16"/>
      <c r="S46" s="16" t="s">
        <v>45</v>
      </c>
      <c r="T46" s="16">
        <v>225</v>
      </c>
      <c r="U46" s="17">
        <v>324968970974</v>
      </c>
      <c r="V46" s="17">
        <v>390450105019</v>
      </c>
      <c r="W46" s="168">
        <f t="shared" si="2"/>
        <v>-65481134045</v>
      </c>
      <c r="X46" s="169">
        <f t="shared" si="3"/>
        <v>-0.16770679070969535</v>
      </c>
      <c r="Y46" s="169"/>
      <c r="AA46" s="1"/>
      <c r="AB46" s="1"/>
      <c r="AC46" s="168">
        <f t="shared" si="4"/>
        <v>0</v>
      </c>
      <c r="AD46" s="169"/>
      <c r="AE46" s="160"/>
      <c r="AG46" s="170" t="s">
        <v>294</v>
      </c>
      <c r="AH46" s="185">
        <v>70</v>
      </c>
      <c r="AI46" s="21">
        <f>SUM(AI43:AI45)</f>
        <v>241863942986</v>
      </c>
      <c r="AJ46" s="21">
        <f>SUM(AJ43:AJ45)</f>
        <v>978684721973</v>
      </c>
      <c r="AK46" s="23">
        <f t="shared" si="19"/>
        <v>-736820778987</v>
      </c>
      <c r="AL46" s="195">
        <f t="shared" si="20"/>
        <v>-0.7528683777770544</v>
      </c>
      <c r="AM46" s="21"/>
      <c r="AN46" s="185">
        <v>70</v>
      </c>
      <c r="AO46" s="21">
        <f>SUM(AO43:AO45)</f>
        <v>1813484050479</v>
      </c>
      <c r="AP46" s="21">
        <f>SUM(AP43:AP45)</f>
        <v>3052404784799</v>
      </c>
      <c r="AQ46" s="23">
        <f t="shared" si="14"/>
        <v>-1238920734320</v>
      </c>
      <c r="AR46" s="195">
        <f t="shared" si="15"/>
        <v>-0.40588349896771064</v>
      </c>
    </row>
    <row r="47" spans="2:44" ht="43.2">
      <c r="B47" s="35">
        <v>22</v>
      </c>
      <c r="C47" s="75" t="s">
        <v>134</v>
      </c>
      <c r="D47" s="39">
        <v>70</v>
      </c>
      <c r="E47" s="36"/>
      <c r="F47" s="36"/>
      <c r="G47" s="36"/>
      <c r="H47" s="188"/>
      <c r="J47" s="35">
        <v>22</v>
      </c>
      <c r="K47" s="75" t="s">
        <v>134</v>
      </c>
      <c r="L47" s="39">
        <v>70</v>
      </c>
      <c r="M47" s="36">
        <v>2747</v>
      </c>
      <c r="N47" s="36">
        <v>2411</v>
      </c>
      <c r="O47" s="36">
        <f t="shared" si="11"/>
        <v>336</v>
      </c>
      <c r="P47" s="188">
        <f t="shared" si="21"/>
        <v>0.13936126088759851</v>
      </c>
      <c r="R47" s="16"/>
      <c r="S47" s="16"/>
      <c r="T47" s="16"/>
      <c r="U47" s="17"/>
      <c r="V47" s="17"/>
      <c r="W47" s="168"/>
      <c r="X47" s="169"/>
      <c r="Y47" s="169"/>
      <c r="AA47" s="1"/>
      <c r="AB47" s="1"/>
      <c r="AC47" s="168"/>
      <c r="AD47" s="169"/>
      <c r="AE47" s="160"/>
    </row>
    <row r="48" spans="2:44">
      <c r="B48" s="196"/>
      <c r="C48" s="197"/>
      <c r="D48" s="197"/>
      <c r="E48" s="197"/>
      <c r="F48" s="197"/>
      <c r="R48" s="16"/>
      <c r="S48" s="16" t="s">
        <v>46</v>
      </c>
      <c r="T48" s="8">
        <v>226</v>
      </c>
      <c r="U48" s="17">
        <v>-105541778648</v>
      </c>
      <c r="V48" s="17">
        <v>-104226972477</v>
      </c>
      <c r="W48" s="168">
        <f t="shared" si="2"/>
        <v>-1314806171</v>
      </c>
      <c r="X48" s="169">
        <f t="shared" si="3"/>
        <v>1.2614836061655166E-2</v>
      </c>
      <c r="Y48" s="169"/>
      <c r="AA48" s="1"/>
      <c r="AB48" s="1"/>
      <c r="AC48" s="168">
        <f t="shared" si="4"/>
        <v>0</v>
      </c>
      <c r="AD48" s="169"/>
      <c r="AE48" s="160"/>
    </row>
    <row r="49" spans="1:31">
      <c r="B49" s="28"/>
      <c r="C49" s="114"/>
      <c r="D49" s="114"/>
      <c r="E49" s="28"/>
      <c r="F49" s="28"/>
      <c r="I49" s="198" t="s">
        <v>107</v>
      </c>
      <c r="R49">
        <v>3</v>
      </c>
      <c r="S49" t="s">
        <v>48</v>
      </c>
      <c r="T49" s="16">
        <v>227</v>
      </c>
      <c r="U49" s="1">
        <f>SUM(U50:U51)</f>
        <v>284544938484</v>
      </c>
      <c r="V49" s="1">
        <f>SUM(V50:V51)</f>
        <v>293311469867</v>
      </c>
      <c r="W49" s="168">
        <f t="shared" si="2"/>
        <v>-8766531383</v>
      </c>
      <c r="X49" s="169">
        <f t="shared" si="3"/>
        <v>-2.9888130140205978E-2</v>
      </c>
      <c r="Y49" s="169"/>
      <c r="AA49" s="1">
        <f>SUM(AA50:AA51)</f>
        <v>184643943869</v>
      </c>
      <c r="AB49" s="1">
        <f>SUM(AB50:AB51)</f>
        <v>182648683815</v>
      </c>
      <c r="AC49" s="168">
        <f t="shared" si="4"/>
        <v>1995260054</v>
      </c>
      <c r="AD49" s="169">
        <f t="shared" si="5"/>
        <v>1.092403193017775E-2</v>
      </c>
      <c r="AE49" s="160"/>
    </row>
    <row r="50" spans="1:31">
      <c r="B50" s="28"/>
      <c r="C50" s="28"/>
      <c r="D50" s="150" t="s">
        <v>1</v>
      </c>
      <c r="E50" s="199" t="s">
        <v>139</v>
      </c>
      <c r="F50" s="200" t="s">
        <v>222</v>
      </c>
      <c r="G50" s="200"/>
      <c r="H50" s="201" t="s">
        <v>295</v>
      </c>
      <c r="I50" s="202" t="s">
        <v>296</v>
      </c>
      <c r="J50" s="202"/>
      <c r="K50" s="39" t="s">
        <v>295</v>
      </c>
      <c r="L50" s="203" t="s">
        <v>297</v>
      </c>
      <c r="S50" s="16" t="s">
        <v>45</v>
      </c>
      <c r="T50" s="8">
        <v>228</v>
      </c>
      <c r="U50" s="17">
        <v>316828687046</v>
      </c>
      <c r="V50" s="17">
        <v>322941011046</v>
      </c>
      <c r="W50" s="168">
        <f t="shared" si="2"/>
        <v>-6112324000</v>
      </c>
      <c r="X50" s="169">
        <f t="shared" si="3"/>
        <v>-1.8927060332790485E-2</v>
      </c>
      <c r="Y50" s="169"/>
      <c r="AA50" s="1">
        <v>220973667282</v>
      </c>
      <c r="AB50" s="1">
        <v>215970717186</v>
      </c>
      <c r="AC50" s="168">
        <f t="shared" si="4"/>
        <v>5002950096</v>
      </c>
      <c r="AD50" s="169">
        <f t="shared" si="5"/>
        <v>2.3164946438971722E-2</v>
      </c>
      <c r="AE50" s="160"/>
    </row>
    <row r="51" spans="1:31">
      <c r="A51" s="2"/>
      <c r="D51" s="204"/>
      <c r="E51" s="204" t="s">
        <v>139</v>
      </c>
      <c r="F51" s="127" t="s">
        <v>298</v>
      </c>
      <c r="G51" s="205" t="s">
        <v>299</v>
      </c>
      <c r="H51" s="39"/>
      <c r="I51" s="127" t="s">
        <v>298</v>
      </c>
      <c r="J51" s="205" t="s">
        <v>299</v>
      </c>
      <c r="K51" s="39"/>
      <c r="L51" s="39"/>
      <c r="S51" s="16" t="s">
        <v>46</v>
      </c>
      <c r="T51" s="16">
        <v>229</v>
      </c>
      <c r="U51" s="17">
        <v>-32283748562</v>
      </c>
      <c r="V51" s="17">
        <v>-29629541179</v>
      </c>
      <c r="W51" s="168">
        <f t="shared" si="2"/>
        <v>-2654207383</v>
      </c>
      <c r="X51" s="169">
        <f t="shared" si="3"/>
        <v>8.9579766590553056E-2</v>
      </c>
      <c r="Y51" s="169"/>
      <c r="AA51" s="1">
        <v>-36329723413</v>
      </c>
      <c r="AB51" s="1">
        <v>-33322033371</v>
      </c>
      <c r="AC51" s="168">
        <f t="shared" si="4"/>
        <v>-3007690042</v>
      </c>
      <c r="AD51" s="169">
        <f t="shared" si="5"/>
        <v>9.0261299738616116E-2</v>
      </c>
      <c r="AE51" s="160"/>
    </row>
    <row r="52" spans="1:31">
      <c r="A52" s="2"/>
      <c r="D52" s="92">
        <v>1</v>
      </c>
      <c r="E52" s="35" t="s">
        <v>140</v>
      </c>
      <c r="F52" s="93">
        <f>E28</f>
        <v>19210197866912</v>
      </c>
      <c r="G52" s="93">
        <f>F28</f>
        <v>12898639404464</v>
      </c>
      <c r="H52" s="96">
        <f>(F52-G52)/G52</f>
        <v>0.48931970764789945</v>
      </c>
      <c r="I52" s="93">
        <f>M28</f>
        <v>20876836829643</v>
      </c>
      <c r="J52" s="93">
        <f>N28</f>
        <v>15190636467773</v>
      </c>
      <c r="K52" s="96">
        <f>(I52-J52)/J52</f>
        <v>0.37432272004753048</v>
      </c>
      <c r="L52" s="39" t="s">
        <v>300</v>
      </c>
      <c r="S52" s="16"/>
      <c r="T52" s="16"/>
      <c r="U52" s="17"/>
      <c r="V52" s="17"/>
      <c r="W52" s="168"/>
      <c r="X52" s="169"/>
      <c r="Y52" s="169"/>
      <c r="AA52" s="1"/>
      <c r="AB52" s="1"/>
      <c r="AC52" s="168"/>
      <c r="AD52" s="169"/>
      <c r="AE52" s="160"/>
    </row>
    <row r="53" spans="1:31">
      <c r="A53" s="2"/>
      <c r="D53" s="92">
        <v>2</v>
      </c>
      <c r="E53" s="35" t="s">
        <v>116</v>
      </c>
      <c r="F53" s="93">
        <f>E29</f>
        <v>15914865062939</v>
      </c>
      <c r="G53" s="93">
        <f>F29</f>
        <v>10036441773773</v>
      </c>
      <c r="H53" s="96">
        <f>(F53-G53)/G53</f>
        <v>0.58570790541797002</v>
      </c>
      <c r="I53" s="93">
        <f>M29</f>
        <v>16224381072975</v>
      </c>
      <c r="J53" s="93">
        <f>N29</f>
        <v>11188262749786</v>
      </c>
      <c r="K53" s="96">
        <f>(I53-J53)/J53</f>
        <v>0.450125138800957</v>
      </c>
      <c r="L53" s="39" t="s">
        <v>300</v>
      </c>
      <c r="S53" s="16"/>
      <c r="T53" s="16"/>
      <c r="U53" s="17"/>
      <c r="V53" s="17"/>
      <c r="W53" s="168"/>
      <c r="X53" s="169"/>
      <c r="Y53" s="169"/>
      <c r="AA53" s="1"/>
      <c r="AB53" s="1"/>
      <c r="AC53" s="168"/>
      <c r="AD53" s="169"/>
      <c r="AE53" s="160"/>
    </row>
    <row r="54" spans="1:31">
      <c r="B54" s="28"/>
      <c r="C54" s="28"/>
      <c r="D54" s="92">
        <v>3</v>
      </c>
      <c r="E54" s="39" t="s">
        <v>141</v>
      </c>
      <c r="F54" s="94">
        <f>E30/E26</f>
        <v>0.17034928386967182</v>
      </c>
      <c r="G54" s="94">
        <f>F30/F26</f>
        <v>0.22070693552434698</v>
      </c>
      <c r="H54" s="96">
        <f t="shared" ref="H54:H65" si="22">(F54-G54)/G54</f>
        <v>-0.22816524335783739</v>
      </c>
      <c r="I54" s="96">
        <f>M30/M26</f>
        <v>0.21949696096197463</v>
      </c>
      <c r="J54" s="96">
        <f>N30/N26</f>
        <v>0.25988639956535453</v>
      </c>
      <c r="K54" s="96">
        <f t="shared" ref="K54:K65" si="23">(I54-J54)/J54</f>
        <v>-0.15541189793282364</v>
      </c>
      <c r="L54" s="39" t="s">
        <v>300</v>
      </c>
      <c r="R54" s="10" t="s">
        <v>15</v>
      </c>
      <c r="S54" s="10" t="s">
        <v>49</v>
      </c>
      <c r="T54" s="8">
        <v>230</v>
      </c>
      <c r="U54" s="1"/>
      <c r="V54" s="1"/>
      <c r="W54" s="168">
        <f t="shared" si="2"/>
        <v>0</v>
      </c>
      <c r="X54" s="169"/>
      <c r="Y54" s="169"/>
      <c r="AA54" s="1">
        <f>SUM(AA56:AA58)</f>
        <v>196718868716</v>
      </c>
      <c r="AB54" s="1">
        <f>SUM(AB56:AB58)</f>
        <v>202756917580</v>
      </c>
      <c r="AC54" s="168">
        <f t="shared" si="4"/>
        <v>-6038048864</v>
      </c>
      <c r="AD54" s="169">
        <f t="shared" si="5"/>
        <v>-2.9779742837220933E-2</v>
      </c>
      <c r="AE54" s="160"/>
    </row>
    <row r="55" spans="1:31">
      <c r="B55" s="28"/>
      <c r="C55" s="28"/>
      <c r="D55" s="92">
        <v>4</v>
      </c>
      <c r="E55" s="39" t="s">
        <v>142</v>
      </c>
      <c r="F55" s="95">
        <f>E44</f>
        <v>1127315300618</v>
      </c>
      <c r="G55" s="95">
        <f>F44</f>
        <v>1048160725352</v>
      </c>
      <c r="H55" s="96">
        <f t="shared" si="22"/>
        <v>7.5517593200620833E-2</v>
      </c>
      <c r="I55" s="206">
        <f>M44</f>
        <v>3473801004170</v>
      </c>
      <c r="J55" s="206">
        <f>N44</f>
        <v>3050200502220</v>
      </c>
      <c r="K55" s="96">
        <f t="shared" si="23"/>
        <v>0.13887628096634783</v>
      </c>
      <c r="L55" s="39" t="s">
        <v>300</v>
      </c>
      <c r="R55" s="10"/>
      <c r="S55" s="10"/>
      <c r="T55" s="8"/>
      <c r="U55" s="1"/>
      <c r="V55" s="1"/>
      <c r="W55" s="168"/>
      <c r="X55" s="169"/>
      <c r="Y55" s="169"/>
      <c r="AA55" s="1"/>
      <c r="AB55" s="1"/>
      <c r="AC55" s="168"/>
      <c r="AD55" s="169"/>
      <c r="AE55" s="160"/>
    </row>
    <row r="56" spans="1:31">
      <c r="B56" s="28"/>
      <c r="C56" s="28"/>
      <c r="D56" s="92">
        <v>5</v>
      </c>
      <c r="E56" s="75" t="s">
        <v>301</v>
      </c>
      <c r="F56" s="94">
        <f>E44/E28</f>
        <v>5.868316965957486E-2</v>
      </c>
      <c r="G56" s="94">
        <f>F44/F28</f>
        <v>8.1261340245642452E-2</v>
      </c>
      <c r="H56" s="96">
        <f t="shared" si="22"/>
        <v>-0.2778463967960253</v>
      </c>
      <c r="I56" s="96">
        <f>M44/M28</f>
        <v>0.16639498754129042</v>
      </c>
      <c r="J56" s="96">
        <f>N44/N28</f>
        <v>0.20079477964540943</v>
      </c>
      <c r="K56" s="96">
        <f t="shared" si="23"/>
        <v>-0.17131815958993957</v>
      </c>
      <c r="L56" s="39" t="s">
        <v>300</v>
      </c>
      <c r="S56" t="s">
        <v>45</v>
      </c>
      <c r="T56" s="16">
        <v>231</v>
      </c>
      <c r="U56" s="1"/>
      <c r="V56" s="1"/>
      <c r="W56" s="168">
        <f t="shared" si="2"/>
        <v>0</v>
      </c>
      <c r="X56" s="169"/>
      <c r="Y56" s="169"/>
      <c r="AA56" s="1">
        <v>245628493960</v>
      </c>
      <c r="AB56" s="1">
        <v>245628493960</v>
      </c>
      <c r="AC56" s="168">
        <f t="shared" si="4"/>
        <v>0</v>
      </c>
      <c r="AD56" s="169">
        <f t="shared" si="5"/>
        <v>0</v>
      </c>
      <c r="AE56" s="160"/>
    </row>
    <row r="57" spans="1:31">
      <c r="B57" s="28"/>
      <c r="C57" s="28"/>
      <c r="D57" s="92">
        <v>6</v>
      </c>
      <c r="E57" s="75" t="s">
        <v>85</v>
      </c>
      <c r="F57" s="95">
        <f>U94</f>
        <v>3499966830000</v>
      </c>
      <c r="G57" s="95">
        <f>V94</f>
        <v>1965398290000</v>
      </c>
      <c r="H57" s="96">
        <f t="shared" si="22"/>
        <v>0.78079265043015789</v>
      </c>
      <c r="I57" s="206">
        <f>AA94</f>
        <v>12642554170000</v>
      </c>
      <c r="J57" s="206">
        <f>AB94</f>
        <v>8428749560000</v>
      </c>
      <c r="K57" s="96">
        <f t="shared" si="23"/>
        <v>0.49993235414150805</v>
      </c>
      <c r="L57" s="39"/>
      <c r="T57" s="16"/>
      <c r="U57" s="1"/>
      <c r="V57" s="1"/>
      <c r="W57" s="168"/>
      <c r="X57" s="169"/>
      <c r="Y57" s="169"/>
      <c r="AA57" s="1"/>
      <c r="AB57" s="1"/>
      <c r="AC57" s="168"/>
      <c r="AD57" s="169"/>
      <c r="AE57" s="160"/>
    </row>
    <row r="58" spans="1:31">
      <c r="D58" s="92">
        <v>7</v>
      </c>
      <c r="E58" s="39" t="s">
        <v>302</v>
      </c>
      <c r="F58" s="96">
        <f>E44/U94</f>
        <v>0.3220931384135432</v>
      </c>
      <c r="G58" s="96">
        <f>F44/V94</f>
        <v>0.5333070302773083</v>
      </c>
      <c r="H58" s="96">
        <f t="shared" si="22"/>
        <v>-0.396045579511559</v>
      </c>
      <c r="I58" s="96">
        <f>M44/AA94</f>
        <v>0.27477050582176782</v>
      </c>
      <c r="J58" s="96">
        <f>N44/AB94</f>
        <v>0.36188054710929152</v>
      </c>
      <c r="K58" s="96">
        <f t="shared" si="23"/>
        <v>-0.2407149043610117</v>
      </c>
      <c r="L58" s="39" t="s">
        <v>300</v>
      </c>
      <c r="S58" t="s">
        <v>46</v>
      </c>
      <c r="T58" s="8">
        <v>232</v>
      </c>
      <c r="U58" s="1"/>
      <c r="V58" s="1"/>
      <c r="W58" s="168">
        <f t="shared" si="2"/>
        <v>0</v>
      </c>
      <c r="X58" s="169"/>
      <c r="Y58" s="169"/>
      <c r="AA58" s="1">
        <v>-48909625244</v>
      </c>
      <c r="AB58" s="1">
        <v>-42871576380</v>
      </c>
      <c r="AC58" s="168">
        <f t="shared" si="4"/>
        <v>-6038048864</v>
      </c>
      <c r="AD58" s="169">
        <f t="shared" si="5"/>
        <v>0.14084037429556259</v>
      </c>
      <c r="AE58" s="160"/>
    </row>
    <row r="59" spans="1:31">
      <c r="D59" s="92">
        <v>8</v>
      </c>
      <c r="E59" s="39" t="s">
        <v>143</v>
      </c>
      <c r="F59" s="38">
        <f>U94/10000</f>
        <v>349996683</v>
      </c>
      <c r="G59" s="38">
        <f>V94/10000</f>
        <v>196539829</v>
      </c>
      <c r="H59" s="96">
        <f t="shared" si="22"/>
        <v>0.78079265043015789</v>
      </c>
      <c r="I59" s="38">
        <f>AA95/10000</f>
        <v>1264255417</v>
      </c>
      <c r="J59" s="38">
        <f>AB95/10000</f>
        <v>842874956</v>
      </c>
      <c r="K59" s="96">
        <f t="shared" si="23"/>
        <v>0.49993235414150805</v>
      </c>
      <c r="L59" s="39" t="s">
        <v>303</v>
      </c>
      <c r="R59" s="10" t="s">
        <v>25</v>
      </c>
      <c r="S59" s="10" t="s">
        <v>50</v>
      </c>
      <c r="T59" s="16">
        <v>240</v>
      </c>
      <c r="U59" s="1">
        <f>SUM(U60:U61)</f>
        <v>1431829748550</v>
      </c>
      <c r="V59" s="1">
        <f>SUM(V60:V61)</f>
        <v>294089597479</v>
      </c>
      <c r="W59" s="168">
        <f t="shared" si="2"/>
        <v>1137740151071</v>
      </c>
      <c r="X59" s="169">
        <f t="shared" si="3"/>
        <v>3.8686854646473594</v>
      </c>
      <c r="Y59" s="169"/>
      <c r="AA59" s="1">
        <f>SUM(AA60:AA61)</f>
        <v>1951183464168</v>
      </c>
      <c r="AB59" s="1">
        <f>SUM(AB60:AB61)</f>
        <v>1154980172259</v>
      </c>
      <c r="AC59" s="168">
        <f t="shared" si="4"/>
        <v>796203291909</v>
      </c>
      <c r="AD59" s="169">
        <f t="shared" si="5"/>
        <v>0.68936533373704911</v>
      </c>
      <c r="AE59" s="160"/>
    </row>
    <row r="60" spans="1:31" ht="32.25" customHeight="1">
      <c r="D60" s="92">
        <v>9</v>
      </c>
      <c r="E60" s="68" t="s">
        <v>144</v>
      </c>
      <c r="F60" s="38">
        <f>E44/F59</f>
        <v>3220.9313841354319</v>
      </c>
      <c r="G60" s="38">
        <f>F44/G59</f>
        <v>5333.0703027730833</v>
      </c>
      <c r="H60" s="96">
        <f t="shared" si="22"/>
        <v>-0.39604557951155905</v>
      </c>
      <c r="I60" s="38">
        <f>M44/I59</f>
        <v>2747.705058217678</v>
      </c>
      <c r="J60" s="38">
        <f>N44/J59</f>
        <v>3618.805471092915</v>
      </c>
      <c r="K60" s="96">
        <f t="shared" si="23"/>
        <v>-0.24071490436101173</v>
      </c>
      <c r="L60" s="207" t="s">
        <v>303</v>
      </c>
      <c r="R60">
        <v>1</v>
      </c>
      <c r="S60" t="s">
        <v>51</v>
      </c>
      <c r="T60" s="8">
        <v>241</v>
      </c>
      <c r="U60" s="1"/>
      <c r="V60" s="1"/>
      <c r="W60" s="168">
        <f t="shared" si="2"/>
        <v>0</v>
      </c>
      <c r="X60" s="169"/>
      <c r="Y60" s="169"/>
      <c r="AA60" s="1">
        <v>12356406897</v>
      </c>
      <c r="AB60" s="1">
        <v>47019409284</v>
      </c>
      <c r="AC60" s="168">
        <f t="shared" si="4"/>
        <v>-34663002387</v>
      </c>
      <c r="AD60" s="169">
        <f t="shared" si="5"/>
        <v>-0.73720624981980154</v>
      </c>
      <c r="AE60" s="160"/>
    </row>
    <row r="61" spans="1:31">
      <c r="D61" s="92">
        <v>10</v>
      </c>
      <c r="E61" s="39" t="s">
        <v>304</v>
      </c>
      <c r="F61" s="38">
        <v>27450</v>
      </c>
      <c r="G61" s="38">
        <v>38700</v>
      </c>
      <c r="H61" s="96">
        <f t="shared" si="22"/>
        <v>-0.29069767441860467</v>
      </c>
      <c r="I61" s="38">
        <v>38000</v>
      </c>
      <c r="J61" s="38">
        <v>41000</v>
      </c>
      <c r="K61" s="96">
        <f t="shared" si="23"/>
        <v>-7.3170731707317069E-2</v>
      </c>
      <c r="L61" s="38" t="s">
        <v>303</v>
      </c>
      <c r="R61">
        <v>2</v>
      </c>
      <c r="S61" t="s">
        <v>52</v>
      </c>
      <c r="T61" s="16">
        <v>242</v>
      </c>
      <c r="U61" s="1">
        <v>1431829748550</v>
      </c>
      <c r="V61" s="1">
        <v>294089597479</v>
      </c>
      <c r="W61" s="168">
        <f t="shared" si="2"/>
        <v>1137740151071</v>
      </c>
      <c r="X61" s="169">
        <f t="shared" si="3"/>
        <v>3.8686854646473594</v>
      </c>
      <c r="Y61" s="169"/>
      <c r="AA61" s="1">
        <v>1938827057271</v>
      </c>
      <c r="AB61" s="1">
        <v>1107960762975</v>
      </c>
      <c r="AC61" s="168">
        <f t="shared" si="4"/>
        <v>830866294296</v>
      </c>
      <c r="AD61" s="169">
        <f t="shared" si="5"/>
        <v>0.74990588300711114</v>
      </c>
      <c r="AE61" s="160"/>
    </row>
    <row r="62" spans="1:31">
      <c r="D62" s="92">
        <v>11</v>
      </c>
      <c r="E62" s="39" t="s">
        <v>145</v>
      </c>
      <c r="F62" s="97">
        <f>F61/F60</f>
        <v>8.5223796244787682</v>
      </c>
      <c r="G62" s="97">
        <f>G61/G60</f>
        <v>7.2566078830569367</v>
      </c>
      <c r="H62" s="96">
        <f t="shared" si="22"/>
        <v>0.17443022439964184</v>
      </c>
      <c r="I62" s="97">
        <f>I61/I60</f>
        <v>13.829723057921296</v>
      </c>
      <c r="J62" s="97">
        <f>J61/J60</f>
        <v>11.329705431117743</v>
      </c>
      <c r="K62" s="96">
        <f t="shared" si="23"/>
        <v>0.22066042599281516</v>
      </c>
      <c r="L62" s="39" t="s">
        <v>303</v>
      </c>
      <c r="R62" s="10" t="s">
        <v>28</v>
      </c>
      <c r="S62" s="10" t="s">
        <v>53</v>
      </c>
      <c r="T62" s="8">
        <v>250</v>
      </c>
      <c r="U62" s="1">
        <f>SUM(U63:U67)</f>
        <v>93214919697</v>
      </c>
      <c r="V62" s="1">
        <f>SUM(V63:V67)</f>
        <v>25902371384</v>
      </c>
      <c r="W62" s="168">
        <f t="shared" si="2"/>
        <v>67312548313</v>
      </c>
      <c r="X62" s="169">
        <f t="shared" si="3"/>
        <v>2.5987021541425057</v>
      </c>
      <c r="Y62" s="169"/>
      <c r="AA62" s="1">
        <f>SUM(AA63:AA67)</f>
        <v>33823661785</v>
      </c>
      <c r="AB62" s="1">
        <f>SUM(AB63:AB67)</f>
        <v>78864136876</v>
      </c>
      <c r="AC62" s="168">
        <f t="shared" si="4"/>
        <v>-45040475091</v>
      </c>
      <c r="AD62" s="169">
        <f t="shared" si="5"/>
        <v>-0.57111479152834999</v>
      </c>
      <c r="AE62" s="160"/>
    </row>
    <row r="63" spans="1:31">
      <c r="D63" s="92">
        <v>12</v>
      </c>
      <c r="E63" s="35" t="s">
        <v>305</v>
      </c>
      <c r="F63" s="98">
        <f>U72-U73</f>
        <v>4975873226034</v>
      </c>
      <c r="G63" s="98">
        <f>V72-V73</f>
        <v>4129972564248</v>
      </c>
      <c r="H63" s="96">
        <f t="shared" si="22"/>
        <v>0.20481992280256819</v>
      </c>
      <c r="I63" s="98">
        <f>AA72-AA73</f>
        <v>22939445619196</v>
      </c>
      <c r="J63" s="98">
        <f>AB72-AB73</f>
        <v>19890261077964</v>
      </c>
      <c r="K63" s="96">
        <f t="shared" si="23"/>
        <v>0.15330037797292301</v>
      </c>
      <c r="L63" s="39" t="s">
        <v>303</v>
      </c>
      <c r="R63">
        <v>1</v>
      </c>
      <c r="S63" t="s">
        <v>54</v>
      </c>
      <c r="T63" s="16">
        <v>251</v>
      </c>
      <c r="U63" s="1"/>
      <c r="V63" s="1"/>
      <c r="W63" s="168">
        <f t="shared" si="2"/>
        <v>0</v>
      </c>
      <c r="X63" s="169"/>
      <c r="Y63" s="169"/>
      <c r="AA63" s="1"/>
      <c r="AB63" s="1"/>
      <c r="AC63" s="168">
        <f t="shared" si="4"/>
        <v>0</v>
      </c>
      <c r="AD63" s="169"/>
      <c r="AE63" s="160"/>
    </row>
    <row r="64" spans="1:31">
      <c r="D64" s="92">
        <v>13</v>
      </c>
      <c r="E64" s="39" t="s">
        <v>146</v>
      </c>
      <c r="F64" s="38">
        <f>F63/F59</f>
        <v>14216.915381549488</v>
      </c>
      <c r="G64" s="38">
        <f>G63/G59</f>
        <v>21013.412829661105</v>
      </c>
      <c r="H64" s="96">
        <f t="shared" si="22"/>
        <v>-0.32343615495518857</v>
      </c>
      <c r="I64" s="38">
        <f>I63/I59</f>
        <v>18144.629092141749</v>
      </c>
      <c r="J64" s="38">
        <f>J63/J59</f>
        <v>23598.11611007695</v>
      </c>
      <c r="K64" s="96">
        <f t="shared" si="23"/>
        <v>-0.23109840601243728</v>
      </c>
      <c r="L64" s="39" t="s">
        <v>303</v>
      </c>
      <c r="R64">
        <v>2</v>
      </c>
      <c r="S64" t="s">
        <v>55</v>
      </c>
      <c r="T64" s="8">
        <v>252</v>
      </c>
      <c r="U64" s="1">
        <v>46614919697</v>
      </c>
      <c r="V64" s="1">
        <v>25902371384</v>
      </c>
      <c r="W64" s="168">
        <f t="shared" si="2"/>
        <v>20712548313</v>
      </c>
      <c r="X64" s="169">
        <f t="shared" si="3"/>
        <v>0.79963907574092719</v>
      </c>
      <c r="Y64" s="169"/>
      <c r="AA64" s="1">
        <v>3121533420</v>
      </c>
      <c r="AB64" s="1">
        <v>3271387743</v>
      </c>
      <c r="AC64" s="168">
        <f t="shared" si="4"/>
        <v>-149854323</v>
      </c>
      <c r="AD64" s="169">
        <f t="shared" si="5"/>
        <v>-4.5807569989419011E-2</v>
      </c>
      <c r="AE64" s="160"/>
    </row>
    <row r="65" spans="4:31">
      <c r="D65" s="92">
        <v>14</v>
      </c>
      <c r="E65" s="35" t="s">
        <v>147</v>
      </c>
      <c r="F65" s="38">
        <f>F61*F59/1000000000</f>
        <v>9607.4089483499993</v>
      </c>
      <c r="G65" s="38">
        <f>G61*G59/1000000000</f>
        <v>7606.0913823000001</v>
      </c>
      <c r="H65" s="96">
        <f t="shared" si="22"/>
        <v>0.26312036832836766</v>
      </c>
      <c r="I65" s="38">
        <f>I61*I59/1000000000</f>
        <v>48041.705845999997</v>
      </c>
      <c r="J65" s="38">
        <f>J61*J59/1000000000</f>
        <v>34557.873196</v>
      </c>
      <c r="K65" s="96">
        <f t="shared" si="23"/>
        <v>0.39018120627749514</v>
      </c>
      <c r="L65" s="39" t="s">
        <v>303</v>
      </c>
      <c r="R65">
        <v>3</v>
      </c>
      <c r="S65" t="s">
        <v>56</v>
      </c>
      <c r="T65" s="16">
        <v>253</v>
      </c>
      <c r="U65" s="1"/>
      <c r="V65" s="1"/>
      <c r="W65" s="168">
        <f t="shared" si="2"/>
        <v>0</v>
      </c>
      <c r="X65" s="169"/>
      <c r="Y65" s="169"/>
      <c r="AA65" s="1">
        <v>15702128365</v>
      </c>
      <c r="AB65" s="1">
        <v>15702128365</v>
      </c>
      <c r="AC65" s="168">
        <f t="shared" si="4"/>
        <v>0</v>
      </c>
      <c r="AD65" s="169">
        <f t="shared" si="5"/>
        <v>0</v>
      </c>
      <c r="AE65" s="160"/>
    </row>
    <row r="66" spans="4:31">
      <c r="I66" s="198" t="s">
        <v>107</v>
      </c>
      <c r="R66">
        <v>4</v>
      </c>
      <c r="S66" t="s">
        <v>57</v>
      </c>
      <c r="T66" s="8">
        <v>254</v>
      </c>
      <c r="U66" s="1"/>
      <c r="V66" s="1"/>
      <c r="W66" s="168">
        <f t="shared" si="2"/>
        <v>0</v>
      </c>
      <c r="X66" s="169"/>
      <c r="Y66" s="169"/>
      <c r="AA66" s="1"/>
      <c r="AB66" s="1"/>
      <c r="AC66" s="168">
        <f t="shared" si="4"/>
        <v>0</v>
      </c>
      <c r="AD66" s="169"/>
      <c r="AE66" s="160"/>
    </row>
    <row r="67" spans="4:31">
      <c r="D67" s="150" t="s">
        <v>1</v>
      </c>
      <c r="E67" s="199" t="s">
        <v>139</v>
      </c>
      <c r="F67" s="200" t="s">
        <v>222</v>
      </c>
      <c r="G67" s="200"/>
      <c r="H67" s="201" t="s">
        <v>295</v>
      </c>
      <c r="I67" s="202" t="s">
        <v>296</v>
      </c>
      <c r="J67" s="202"/>
      <c r="K67" s="39" t="s">
        <v>295</v>
      </c>
      <c r="L67" s="203" t="s">
        <v>297</v>
      </c>
      <c r="R67">
        <v>5</v>
      </c>
      <c r="S67" t="s">
        <v>14</v>
      </c>
      <c r="T67" s="16">
        <v>255</v>
      </c>
      <c r="U67" s="1">
        <v>46600000000</v>
      </c>
      <c r="V67" s="1"/>
      <c r="W67" s="168">
        <f t="shared" si="2"/>
        <v>46600000000</v>
      </c>
      <c r="X67" s="169"/>
      <c r="Y67" s="169"/>
      <c r="AA67" s="1">
        <v>15000000000</v>
      </c>
      <c r="AB67" s="1">
        <v>59890620768</v>
      </c>
      <c r="AC67" s="168">
        <f t="shared" si="4"/>
        <v>-44890620768</v>
      </c>
      <c r="AD67" s="169">
        <f t="shared" si="5"/>
        <v>-0.74954342086207582</v>
      </c>
      <c r="AE67" s="160"/>
    </row>
    <row r="68" spans="4:31">
      <c r="D68" s="39"/>
      <c r="E68" s="204" t="s">
        <v>139</v>
      </c>
      <c r="F68" s="127" t="s">
        <v>298</v>
      </c>
      <c r="G68" s="205" t="s">
        <v>299</v>
      </c>
      <c r="H68" s="39"/>
      <c r="I68" s="127" t="s">
        <v>298</v>
      </c>
      <c r="J68" s="205" t="s">
        <v>299</v>
      </c>
      <c r="K68" s="39"/>
      <c r="L68" s="39"/>
      <c r="R68" s="10" t="s">
        <v>58</v>
      </c>
      <c r="S68" s="10" t="s">
        <v>59</v>
      </c>
      <c r="T68" s="8">
        <v>260</v>
      </c>
      <c r="U68" s="11">
        <f>SUM(U69:U71)</f>
        <v>443025227096</v>
      </c>
      <c r="V68" s="11">
        <f>SUM(V69:V71)</f>
        <v>313771147941</v>
      </c>
      <c r="W68" s="168">
        <f t="shared" si="2"/>
        <v>129254079155</v>
      </c>
      <c r="X68" s="169">
        <f t="shared" si="3"/>
        <v>0.41193742637963737</v>
      </c>
      <c r="Y68" s="169"/>
      <c r="AA68" s="11">
        <f>SUM(AA69:AA71)</f>
        <v>948145523327</v>
      </c>
      <c r="AB68" s="11">
        <f>SUM(AB69:AB71)</f>
        <v>918531319407</v>
      </c>
      <c r="AC68" s="168">
        <f t="shared" si="4"/>
        <v>29614203920</v>
      </c>
      <c r="AD68" s="169">
        <f t="shared" si="5"/>
        <v>3.2240821074145637E-2</v>
      </c>
      <c r="AE68" s="160"/>
    </row>
    <row r="69" spans="4:31">
      <c r="D69" s="39">
        <v>1</v>
      </c>
      <c r="E69" s="39" t="s">
        <v>119</v>
      </c>
      <c r="F69" s="98">
        <f>E32</f>
        <v>417891729544</v>
      </c>
      <c r="G69" s="98">
        <f>F32</f>
        <v>175852733415</v>
      </c>
      <c r="H69" s="96">
        <f t="shared" ref="H69:H72" si="24">(F69-G69)/G69</f>
        <v>1.3763732381560718</v>
      </c>
      <c r="I69" s="98">
        <f>M32</f>
        <v>258300092855</v>
      </c>
      <c r="J69" s="98">
        <f>N32</f>
        <v>188837770692</v>
      </c>
      <c r="K69" s="96">
        <f t="shared" ref="K69:K72" si="25">(I69-J69)/J69</f>
        <v>0.36784125288311681</v>
      </c>
      <c r="L69" s="39"/>
      <c r="R69">
        <v>1</v>
      </c>
      <c r="S69" t="s">
        <v>60</v>
      </c>
      <c r="T69" s="16">
        <v>261</v>
      </c>
      <c r="U69" s="1">
        <v>382301185648</v>
      </c>
      <c r="V69" s="1">
        <v>218966831302</v>
      </c>
      <c r="W69" s="168">
        <f t="shared" si="2"/>
        <v>163334354346</v>
      </c>
      <c r="X69" s="169">
        <f t="shared" si="3"/>
        <v>0.74593194491967851</v>
      </c>
      <c r="Y69" s="169"/>
      <c r="AA69" s="1">
        <v>739120206813</v>
      </c>
      <c r="AB69" s="1">
        <v>716374249275</v>
      </c>
      <c r="AC69" s="168">
        <f t="shared" si="4"/>
        <v>22745957538</v>
      </c>
      <c r="AD69" s="169">
        <f t="shared" si="5"/>
        <v>3.1751500784708328E-2</v>
      </c>
      <c r="AE69" s="160"/>
    </row>
    <row r="70" spans="4:31">
      <c r="D70" s="39">
        <v>2</v>
      </c>
      <c r="E70" s="39" t="s">
        <v>122</v>
      </c>
      <c r="F70" s="98">
        <f>E35</f>
        <v>1067954037843</v>
      </c>
      <c r="G70" s="98">
        <f>F35</f>
        <v>755864873179</v>
      </c>
      <c r="H70" s="96">
        <f t="shared" si="24"/>
        <v>0.41289015502390286</v>
      </c>
      <c r="I70" s="98">
        <f>M32</f>
        <v>258300092855</v>
      </c>
      <c r="J70" s="98">
        <f>N32</f>
        <v>188837770692</v>
      </c>
      <c r="K70" s="96">
        <f t="shared" si="25"/>
        <v>0.36784125288311681</v>
      </c>
      <c r="L70" s="39"/>
      <c r="R70">
        <v>2</v>
      </c>
      <c r="S70" t="s">
        <v>61</v>
      </c>
      <c r="T70" s="8">
        <v>262</v>
      </c>
      <c r="U70" s="1">
        <v>60724041448</v>
      </c>
      <c r="V70" s="1">
        <v>94804316639</v>
      </c>
      <c r="W70" s="168">
        <f t="shared" si="2"/>
        <v>-34080275191</v>
      </c>
      <c r="X70" s="169">
        <f t="shared" si="3"/>
        <v>-0.35948020511315276</v>
      </c>
      <c r="Y70" s="169"/>
      <c r="AA70" s="1">
        <v>144503570386</v>
      </c>
      <c r="AB70" s="1">
        <v>127323104169</v>
      </c>
      <c r="AC70" s="168">
        <f t="shared" si="4"/>
        <v>17180466217</v>
      </c>
      <c r="AD70" s="169">
        <f t="shared" si="5"/>
        <v>0.13493596727107612</v>
      </c>
      <c r="AE70" s="160"/>
    </row>
    <row r="71" spans="4:31">
      <c r="D71" s="39">
        <v>3</v>
      </c>
      <c r="E71" s="39" t="s">
        <v>306</v>
      </c>
      <c r="F71" s="98">
        <f>E36</f>
        <v>543530404110</v>
      </c>
      <c r="G71" s="98">
        <f>F36</f>
        <v>584570420813</v>
      </c>
      <c r="H71" s="96">
        <f t="shared" si="24"/>
        <v>-7.0205428194473105E-2</v>
      </c>
      <c r="I71" s="98">
        <f>M36</f>
        <v>132371448730</v>
      </c>
      <c r="J71" s="98">
        <f>N36</f>
        <v>159024214496</v>
      </c>
      <c r="K71" s="96">
        <f t="shared" si="25"/>
        <v>-0.16760193314251778</v>
      </c>
      <c r="L71" s="39"/>
      <c r="R71">
        <v>3</v>
      </c>
      <c r="S71" t="s">
        <v>59</v>
      </c>
      <c r="T71" s="16">
        <v>268</v>
      </c>
      <c r="U71" s="1"/>
      <c r="V71" s="1"/>
      <c r="W71" s="168">
        <f t="shared" si="2"/>
        <v>0</v>
      </c>
      <c r="X71" s="169"/>
      <c r="Y71" s="169"/>
      <c r="AA71" s="1">
        <v>64521746128</v>
      </c>
      <c r="AB71" s="1">
        <v>74833965963</v>
      </c>
      <c r="AC71" s="168">
        <f t="shared" si="4"/>
        <v>-10312219835</v>
      </c>
      <c r="AD71" s="169">
        <f t="shared" si="5"/>
        <v>-0.13780132727562039</v>
      </c>
      <c r="AE71" s="160"/>
    </row>
    <row r="72" spans="4:31">
      <c r="D72" s="39">
        <v>4</v>
      </c>
      <c r="E72" s="39" t="s">
        <v>126</v>
      </c>
      <c r="F72" s="98">
        <f>E39</f>
        <v>1910317482</v>
      </c>
      <c r="G72" s="98">
        <f>F39</f>
        <v>15271362661</v>
      </c>
      <c r="H72" s="96">
        <f t="shared" si="24"/>
        <v>-0.87490851180696738</v>
      </c>
      <c r="I72" s="98">
        <f>M39</f>
        <v>181936776215</v>
      </c>
      <c r="J72" s="98">
        <f>N39</f>
        <v>205776885203</v>
      </c>
      <c r="K72" s="96">
        <f t="shared" si="25"/>
        <v>-0.1158541639138993</v>
      </c>
      <c r="L72" s="39"/>
      <c r="R72" s="18"/>
      <c r="S72" s="18" t="s">
        <v>62</v>
      </c>
      <c r="T72" s="18">
        <v>270</v>
      </c>
      <c r="U72" s="19">
        <f>U31+U5</f>
        <v>17425734636061</v>
      </c>
      <c r="V72" s="19">
        <f>V31+V5</f>
        <v>12309985935455</v>
      </c>
      <c r="W72" s="168">
        <f t="shared" si="2"/>
        <v>5115748700606</v>
      </c>
      <c r="X72" s="169">
        <f t="shared" si="3"/>
        <v>0.41557713610961267</v>
      </c>
      <c r="Y72" s="169"/>
      <c r="AA72" s="19">
        <f>AA31+AA5</f>
        <v>39662484328790</v>
      </c>
      <c r="AB72" s="19">
        <f>AB31+AB5</f>
        <v>33226552317885</v>
      </c>
      <c r="AC72" s="168">
        <f t="shared" si="4"/>
        <v>6435932010905</v>
      </c>
      <c r="AD72" s="169">
        <f t="shared" si="5"/>
        <v>0.19369845987423448</v>
      </c>
      <c r="AE72" s="160"/>
    </row>
    <row r="73" spans="4:31">
      <c r="R73" s="20" t="s">
        <v>63</v>
      </c>
      <c r="S73" s="20" t="s">
        <v>64</v>
      </c>
      <c r="T73" s="20">
        <v>300</v>
      </c>
      <c r="U73" s="21">
        <f>U74+U86</f>
        <v>12449861410027</v>
      </c>
      <c r="V73" s="21">
        <f>V74+V86</f>
        <v>8180013371207</v>
      </c>
      <c r="W73" s="168">
        <f t="shared" si="2"/>
        <v>4269848038820</v>
      </c>
      <c r="X73" s="169">
        <f t="shared" si="3"/>
        <v>0.52198545956532627</v>
      </c>
      <c r="Y73" s="169"/>
      <c r="AA73" s="21">
        <f>AA74+AA86</f>
        <v>16723038709594</v>
      </c>
      <c r="AB73" s="21">
        <f>AB74+AB86</f>
        <v>13336291239921</v>
      </c>
      <c r="AC73" s="168">
        <f t="shared" si="4"/>
        <v>3386747469673</v>
      </c>
      <c r="AD73" s="169">
        <f t="shared" si="5"/>
        <v>0.25394972325852283</v>
      </c>
      <c r="AE73" s="160"/>
    </row>
    <row r="74" spans="4:31">
      <c r="R74" s="10" t="s">
        <v>6</v>
      </c>
      <c r="S74" s="10" t="s">
        <v>65</v>
      </c>
      <c r="T74" s="10">
        <v>310</v>
      </c>
      <c r="U74" s="22">
        <f>SUM(U75:U85)</f>
        <v>9685328232638</v>
      </c>
      <c r="V74" s="22">
        <f>SUM(V75:V85)</f>
        <v>6757387367397</v>
      </c>
      <c r="W74" s="168">
        <f t="shared" si="2"/>
        <v>2927940865241</v>
      </c>
      <c r="X74" s="169">
        <f t="shared" si="3"/>
        <v>0.43329480848881191</v>
      </c>
      <c r="Y74" s="169"/>
      <c r="AA74" s="22">
        <f>SUM(AA75:AA85)</f>
        <v>15754306629937</v>
      </c>
      <c r="AB74" s="208">
        <f>SUM(AB75:AB85)</f>
        <v>11945020235150</v>
      </c>
      <c r="AC74" s="168">
        <f t="shared" si="4"/>
        <v>3809286394787</v>
      </c>
      <c r="AD74" s="169">
        <f t="shared" si="5"/>
        <v>0.31890162760692592</v>
      </c>
      <c r="AE74" s="160"/>
    </row>
    <row r="75" spans="4:31">
      <c r="R75">
        <v>1</v>
      </c>
      <c r="S75" t="s">
        <v>66</v>
      </c>
      <c r="T75">
        <v>311</v>
      </c>
      <c r="U75" s="1">
        <v>876483067309</v>
      </c>
      <c r="V75" s="1">
        <v>1620489926985</v>
      </c>
      <c r="W75" s="168">
        <f t="shared" si="2"/>
        <v>-744006859676</v>
      </c>
      <c r="X75" s="169">
        <f t="shared" si="3"/>
        <v>-0.45912464328628122</v>
      </c>
      <c r="Y75" s="169"/>
      <c r="AA75" s="1">
        <v>3606821099502</v>
      </c>
      <c r="AB75" s="1">
        <v>3733634506722</v>
      </c>
      <c r="AC75" s="168">
        <f t="shared" si="4"/>
        <v>-126813407220</v>
      </c>
      <c r="AD75" s="169">
        <f t="shared" si="5"/>
        <v>-3.3965136917308417E-2</v>
      </c>
      <c r="AE75" s="160"/>
    </row>
    <row r="76" spans="4:31">
      <c r="R76">
        <v>2</v>
      </c>
      <c r="S76" t="s">
        <v>67</v>
      </c>
      <c r="T76">
        <v>312</v>
      </c>
      <c r="U76" s="1">
        <v>81440286736</v>
      </c>
      <c r="V76" s="1">
        <v>152344207252</v>
      </c>
      <c r="W76" s="168">
        <f t="shared" si="2"/>
        <v>-70903920516</v>
      </c>
      <c r="X76" s="169">
        <f t="shared" si="3"/>
        <v>-0.46541920953196703</v>
      </c>
      <c r="Y76" s="169"/>
      <c r="AA76" s="1">
        <v>1041670122560</v>
      </c>
      <c r="AB76" s="1">
        <v>1036123955455</v>
      </c>
      <c r="AC76" s="168">
        <f t="shared" si="4"/>
        <v>5546167105</v>
      </c>
      <c r="AD76" s="169">
        <f t="shared" si="5"/>
        <v>5.3528026987509176E-3</v>
      </c>
      <c r="AE76" s="160"/>
    </row>
    <row r="77" spans="4:31">
      <c r="R77">
        <v>3</v>
      </c>
      <c r="S77" t="s">
        <v>68</v>
      </c>
      <c r="T77">
        <v>313</v>
      </c>
      <c r="U77" s="1">
        <v>133339956210</v>
      </c>
      <c r="V77" s="1">
        <v>196510882399</v>
      </c>
      <c r="W77" s="168">
        <f t="shared" si="2"/>
        <v>-63170926189</v>
      </c>
      <c r="X77" s="169">
        <f t="shared" si="3"/>
        <v>-0.32146273742100639</v>
      </c>
      <c r="Y77" s="169"/>
      <c r="AA77" s="1">
        <v>511351455746</v>
      </c>
      <c r="AB77" s="1">
        <v>744422755457</v>
      </c>
      <c r="AC77" s="168">
        <f t="shared" si="4"/>
        <v>-233071299711</v>
      </c>
      <c r="AD77" s="169">
        <f t="shared" si="5"/>
        <v>-0.31308997206556088</v>
      </c>
      <c r="AE77" s="160"/>
    </row>
    <row r="78" spans="4:31">
      <c r="R78">
        <v>4</v>
      </c>
      <c r="S78" t="s">
        <v>69</v>
      </c>
      <c r="T78">
        <v>314</v>
      </c>
      <c r="U78" s="1">
        <v>91464201452</v>
      </c>
      <c r="V78" s="1">
        <v>82046846238</v>
      </c>
      <c r="W78" s="168">
        <f t="shared" ref="W78:W109" si="26">U78-V78</f>
        <v>9417355214</v>
      </c>
      <c r="X78" s="169">
        <f t="shared" ref="X78:X109" si="27">W78/V78</f>
        <v>0.11478022185864777</v>
      </c>
      <c r="Y78" s="169"/>
      <c r="AA78" s="1">
        <v>147489747162</v>
      </c>
      <c r="AB78" s="1">
        <v>262345657297</v>
      </c>
      <c r="AC78" s="168">
        <f t="shared" ref="AC78:AC109" si="28">AA78-AB78</f>
        <v>-114855910135</v>
      </c>
      <c r="AD78" s="169">
        <f t="shared" ref="AD78:AD109" si="29">AC78/AB78</f>
        <v>-0.43780374075326234</v>
      </c>
      <c r="AE78" s="160"/>
    </row>
    <row r="79" spans="4:31">
      <c r="R79">
        <v>5</v>
      </c>
      <c r="S79" t="s">
        <v>70</v>
      </c>
      <c r="T79">
        <v>315</v>
      </c>
      <c r="U79" s="1">
        <v>54598256794</v>
      </c>
      <c r="V79" s="1">
        <v>262426636612</v>
      </c>
      <c r="W79" s="168">
        <f t="shared" si="26"/>
        <v>-207828379818</v>
      </c>
      <c r="X79" s="169">
        <f t="shared" si="27"/>
        <v>-0.79194849463881223</v>
      </c>
      <c r="Y79" s="169"/>
      <c r="AA79" s="1">
        <v>164485933070</v>
      </c>
      <c r="AB79" s="1">
        <v>159606432529</v>
      </c>
      <c r="AC79" s="168">
        <f t="shared" si="28"/>
        <v>4879500541</v>
      </c>
      <c r="AD79" s="169">
        <f t="shared" si="29"/>
        <v>3.0572079481279112E-2</v>
      </c>
      <c r="AE79" s="160"/>
    </row>
    <row r="80" spans="4:31">
      <c r="R80">
        <v>6</v>
      </c>
      <c r="S80" t="s">
        <v>71</v>
      </c>
      <c r="T80">
        <v>316</v>
      </c>
      <c r="U80" s="1"/>
      <c r="V80" s="1"/>
      <c r="W80" s="168">
        <f>U80-V80</f>
        <v>0</v>
      </c>
      <c r="X80" s="169"/>
      <c r="Y80" s="169"/>
      <c r="AA80" s="1"/>
      <c r="AB80" s="1"/>
      <c r="AC80" s="168">
        <f t="shared" si="28"/>
        <v>0</v>
      </c>
      <c r="AD80" s="169"/>
      <c r="AE80" s="160"/>
    </row>
    <row r="81" spans="17:31">
      <c r="S81" t="s">
        <v>72</v>
      </c>
      <c r="T81">
        <v>318</v>
      </c>
      <c r="U81" s="1"/>
      <c r="V81" s="1"/>
      <c r="W81" s="168"/>
      <c r="X81" s="169"/>
      <c r="Y81" s="169"/>
      <c r="AA81" s="1">
        <v>17559712850</v>
      </c>
      <c r="AB81" s="1">
        <v>5433344113</v>
      </c>
      <c r="AC81" s="168">
        <f t="shared" si="28"/>
        <v>12126368737</v>
      </c>
      <c r="AD81" s="169">
        <f t="shared" si="29"/>
        <v>2.2318425788615239</v>
      </c>
      <c r="AE81" s="160"/>
    </row>
    <row r="82" spans="17:31">
      <c r="S82" t="s">
        <v>73</v>
      </c>
      <c r="T82">
        <v>319</v>
      </c>
      <c r="U82" s="1"/>
      <c r="V82" s="1"/>
      <c r="W82" s="168"/>
      <c r="X82" s="169"/>
      <c r="Y82" s="169"/>
      <c r="AA82" s="1">
        <v>117508892437</v>
      </c>
      <c r="AB82" s="1">
        <v>140603236406</v>
      </c>
      <c r="AC82" s="168">
        <f t="shared" si="28"/>
        <v>-23094343969</v>
      </c>
      <c r="AD82" s="169">
        <f t="shared" si="29"/>
        <v>-0.16425186616838422</v>
      </c>
      <c r="AE82" s="160"/>
    </row>
    <row r="83" spans="17:31">
      <c r="R83">
        <v>7</v>
      </c>
      <c r="S83" t="s">
        <v>74</v>
      </c>
      <c r="T83">
        <v>320</v>
      </c>
      <c r="U83" s="1">
        <v>303891656581</v>
      </c>
      <c r="V83" s="1">
        <v>46540401931</v>
      </c>
      <c r="W83" s="168">
        <f t="shared" si="26"/>
        <v>257351254650</v>
      </c>
      <c r="X83" s="169">
        <f t="shared" si="27"/>
        <v>5.5296311155959623</v>
      </c>
      <c r="Y83" s="169"/>
      <c r="AA83" s="1">
        <v>9491993541160</v>
      </c>
      <c r="AB83" s="1">
        <v>5448170638894</v>
      </c>
      <c r="AC83" s="168">
        <f t="shared" si="28"/>
        <v>4043822902266</v>
      </c>
      <c r="AD83" s="169">
        <f t="shared" si="29"/>
        <v>0.7422349941460189</v>
      </c>
      <c r="AE83" s="160"/>
    </row>
    <row r="84" spans="17:31">
      <c r="R84">
        <v>8</v>
      </c>
      <c r="S84" t="s">
        <v>75</v>
      </c>
      <c r="T84">
        <v>321</v>
      </c>
      <c r="U84" s="1">
        <v>8068062085661</v>
      </c>
      <c r="V84" s="1">
        <v>4366172782781</v>
      </c>
      <c r="W84" s="168">
        <f t="shared" si="26"/>
        <v>3701889302880</v>
      </c>
      <c r="X84" s="169">
        <f t="shared" si="27"/>
        <v>0.84785680435718125</v>
      </c>
      <c r="Y84" s="169"/>
      <c r="AA84" s="1">
        <v>9015021812</v>
      </c>
      <c r="AB84" s="1">
        <v>14918462172</v>
      </c>
      <c r="AC84" s="168">
        <f t="shared" si="28"/>
        <v>-5903440360</v>
      </c>
      <c r="AD84" s="169">
        <f t="shared" si="29"/>
        <v>-0.39571373322110803</v>
      </c>
      <c r="AE84" s="160"/>
    </row>
    <row r="85" spans="17:31">
      <c r="R85">
        <v>9</v>
      </c>
      <c r="S85" t="s">
        <v>76</v>
      </c>
      <c r="T85">
        <v>322</v>
      </c>
      <c r="U85" s="1">
        <v>76048721895</v>
      </c>
      <c r="V85" s="1">
        <v>30855683199</v>
      </c>
      <c r="W85" s="168">
        <f t="shared" si="26"/>
        <v>45193038696</v>
      </c>
      <c r="X85" s="169">
        <f t="shared" si="27"/>
        <v>1.4646585008192157</v>
      </c>
      <c r="Y85" s="169"/>
      <c r="AA85" s="1">
        <v>646411103638</v>
      </c>
      <c r="AB85" s="1">
        <v>399761246105</v>
      </c>
      <c r="AC85" s="168">
        <f t="shared" si="28"/>
        <v>246649857533</v>
      </c>
      <c r="AD85" s="169">
        <f t="shared" si="29"/>
        <v>0.61699291748809426</v>
      </c>
      <c r="AE85" s="160"/>
    </row>
    <row r="86" spans="17:31">
      <c r="R86" s="10" t="s">
        <v>10</v>
      </c>
      <c r="S86" s="10" t="s">
        <v>77</v>
      </c>
      <c r="T86" s="10">
        <v>330</v>
      </c>
      <c r="U86" s="22">
        <f>SUM(U87:U91)</f>
        <v>2764533177389</v>
      </c>
      <c r="V86" s="22">
        <f>SUM(V87:V91)</f>
        <v>1422626003810</v>
      </c>
      <c r="W86" s="168">
        <f t="shared" si="26"/>
        <v>1341907173579</v>
      </c>
      <c r="X86" s="169">
        <f t="shared" si="27"/>
        <v>0.94326068129302909</v>
      </c>
      <c r="Y86" s="169"/>
      <c r="AA86" s="22">
        <f>SUM(AA87:AA91)</f>
        <v>968732079657</v>
      </c>
      <c r="AB86" s="22">
        <f>SUM(AB87:AB91)</f>
        <v>1391271004771</v>
      </c>
      <c r="AC86" s="168">
        <f t="shared" si="28"/>
        <v>-422538925114</v>
      </c>
      <c r="AD86" s="169">
        <f t="shared" si="29"/>
        <v>-0.30370713086452122</v>
      </c>
      <c r="AE86" s="160"/>
    </row>
    <row r="87" spans="17:31">
      <c r="R87">
        <v>1</v>
      </c>
      <c r="S87" t="s">
        <v>78</v>
      </c>
      <c r="T87">
        <v>331</v>
      </c>
      <c r="U87" s="1"/>
      <c r="V87" s="1"/>
      <c r="W87" s="168">
        <f t="shared" si="26"/>
        <v>0</v>
      </c>
      <c r="X87" s="169"/>
      <c r="Y87" s="169"/>
      <c r="AA87" s="1">
        <v>409922711345</v>
      </c>
      <c r="AB87" s="1">
        <v>280768142325</v>
      </c>
      <c r="AC87" s="168">
        <f t="shared" si="28"/>
        <v>129154569020</v>
      </c>
      <c r="AD87" s="169">
        <f t="shared" si="29"/>
        <v>0.46000435786798982</v>
      </c>
      <c r="AE87" s="160"/>
    </row>
    <row r="88" spans="17:31">
      <c r="S88" t="s">
        <v>79</v>
      </c>
      <c r="T88">
        <v>337</v>
      </c>
      <c r="U88" s="1"/>
      <c r="V88" s="1"/>
      <c r="W88" s="168"/>
      <c r="X88" s="169"/>
      <c r="Y88" s="169"/>
      <c r="AA88" s="1">
        <v>122606067822</v>
      </c>
      <c r="AB88" s="1">
        <v>118559169199</v>
      </c>
      <c r="AC88" s="168">
        <f t="shared" si="28"/>
        <v>4046898623</v>
      </c>
      <c r="AD88" s="169">
        <f t="shared" si="29"/>
        <v>3.4133999507092817E-2</v>
      </c>
      <c r="AE88" s="160"/>
    </row>
    <row r="89" spans="17:31">
      <c r="R89">
        <v>2</v>
      </c>
      <c r="S89" t="s">
        <v>80</v>
      </c>
      <c r="T89">
        <v>338</v>
      </c>
      <c r="U89" s="1">
        <v>2760322361639</v>
      </c>
      <c r="V89" s="1">
        <v>1418572001810</v>
      </c>
      <c r="W89" s="168">
        <f t="shared" si="26"/>
        <v>1341750359829</v>
      </c>
      <c r="X89" s="169">
        <f t="shared" si="27"/>
        <v>0.94584579289385318</v>
      </c>
      <c r="Y89" s="169"/>
      <c r="AA89" s="1">
        <v>415200000000</v>
      </c>
      <c r="AB89" s="1">
        <v>972200000000</v>
      </c>
      <c r="AC89" s="168">
        <f t="shared" si="28"/>
        <v>-557000000000</v>
      </c>
      <c r="AD89" s="169">
        <f t="shared" si="29"/>
        <v>-0.57292738119728448</v>
      </c>
      <c r="AE89" s="160"/>
    </row>
    <row r="90" spans="17:31">
      <c r="S90" t="s">
        <v>81</v>
      </c>
      <c r="T90">
        <v>341</v>
      </c>
      <c r="U90" s="1"/>
      <c r="V90" s="1"/>
      <c r="W90" s="168"/>
      <c r="X90" s="169"/>
      <c r="Y90" s="169"/>
      <c r="AA90" s="1">
        <v>653507109</v>
      </c>
      <c r="AB90" s="1">
        <v>908757131</v>
      </c>
      <c r="AC90" s="168">
        <f t="shared" si="28"/>
        <v>-255250022</v>
      </c>
      <c r="AD90" s="169">
        <f t="shared" si="29"/>
        <v>-0.28087815027005275</v>
      </c>
      <c r="AE90" s="160"/>
    </row>
    <row r="91" spans="17:31">
      <c r="R91">
        <v>3</v>
      </c>
      <c r="S91" t="s">
        <v>82</v>
      </c>
      <c r="T91">
        <v>342</v>
      </c>
      <c r="U91" s="1">
        <v>4210815750</v>
      </c>
      <c r="V91" s="1">
        <v>4054002000</v>
      </c>
      <c r="W91" s="168">
        <f t="shared" si="26"/>
        <v>156813750</v>
      </c>
      <c r="X91" s="169">
        <f t="shared" si="27"/>
        <v>3.8681221666886201E-2</v>
      </c>
      <c r="Y91" s="169"/>
      <c r="AA91" s="1">
        <v>20349793381</v>
      </c>
      <c r="AB91" s="1">
        <v>18834936116</v>
      </c>
      <c r="AC91" s="168">
        <f t="shared" si="28"/>
        <v>1514857265</v>
      </c>
      <c r="AD91" s="169">
        <f t="shared" si="29"/>
        <v>8.0428054317272207E-2</v>
      </c>
      <c r="AE91" s="160"/>
    </row>
    <row r="92" spans="17:31">
      <c r="R92" s="4" t="s">
        <v>83</v>
      </c>
      <c r="S92" s="4" t="s">
        <v>84</v>
      </c>
      <c r="T92" s="5">
        <v>400</v>
      </c>
      <c r="U92" s="23">
        <f>U93+U106</f>
        <v>4975873226144</v>
      </c>
      <c r="V92" s="23">
        <f>V93+V106</f>
        <v>4129972564266</v>
      </c>
      <c r="W92" s="168">
        <f t="shared" si="26"/>
        <v>845900661878</v>
      </c>
      <c r="X92" s="169">
        <f t="shared" si="27"/>
        <v>0.2048199228239517</v>
      </c>
      <c r="Y92" s="169"/>
      <c r="AA92" s="23">
        <f>AA93+AA106</f>
        <v>35581999789196</v>
      </c>
      <c r="AB92" s="23">
        <f>AB93+AB106</f>
        <v>28279010637964</v>
      </c>
      <c r="AC92" s="168">
        <f t="shared" si="28"/>
        <v>7302989151232</v>
      </c>
      <c r="AD92" s="169">
        <f t="shared" si="29"/>
        <v>0.25824768923944902</v>
      </c>
      <c r="AE92" s="160"/>
    </row>
    <row r="93" spans="17:31">
      <c r="R93" s="7" t="s">
        <v>6</v>
      </c>
      <c r="S93" s="7" t="s">
        <v>85</v>
      </c>
      <c r="T93" s="24">
        <v>410</v>
      </c>
      <c r="U93" s="25">
        <f>U94+U97+U98+U99+U100+U101+U102+U105</f>
        <v>4975873226144</v>
      </c>
      <c r="V93" s="25">
        <f>V94+V97+V98+V99+V100+V101+V102+V105</f>
        <v>4129972564266</v>
      </c>
      <c r="W93" s="168">
        <f t="shared" si="26"/>
        <v>845900661878</v>
      </c>
      <c r="X93" s="169">
        <f t="shared" si="27"/>
        <v>0.2048199228239517</v>
      </c>
      <c r="Y93" s="169"/>
      <c r="Z93" s="24"/>
      <c r="AA93" s="25">
        <f>AA94+AA95+AA96+AA97+AA98+AA99+AA100+AA101+AA102+AA103+AA104+AA105</f>
        <v>35581999789196</v>
      </c>
      <c r="AB93" s="25">
        <f>AB94+AB95+AB96+AB97+AB98+AB99+AB100+AB101+AB102+AB103+AB104+AB105</f>
        <v>28279010637964</v>
      </c>
      <c r="AC93" s="168">
        <f t="shared" si="28"/>
        <v>7302989151232</v>
      </c>
      <c r="AD93" s="169">
        <f t="shared" si="29"/>
        <v>0.25824768923944902</v>
      </c>
      <c r="AE93" s="160"/>
    </row>
    <row r="94" spans="17:31">
      <c r="Q94" t="s">
        <v>6</v>
      </c>
      <c r="R94" s="26">
        <v>1</v>
      </c>
      <c r="S94" s="26" t="s">
        <v>86</v>
      </c>
      <c r="T94" s="26">
        <v>411</v>
      </c>
      <c r="U94" s="27">
        <f>SUM(U95:U96)</f>
        <v>3499966830000</v>
      </c>
      <c r="V94" s="27">
        <f>SUM(V95:V96)</f>
        <v>1965398290000</v>
      </c>
      <c r="W94" s="168">
        <f t="shared" si="26"/>
        <v>1534568540000</v>
      </c>
      <c r="X94" s="169">
        <f t="shared" si="27"/>
        <v>0.78079265043015789</v>
      </c>
      <c r="Y94" s="169"/>
      <c r="AA94" s="1">
        <f>SUM(AA95:AA96)</f>
        <v>12642554170000</v>
      </c>
      <c r="AB94" s="1">
        <f>SUM(AB95:AB96)</f>
        <v>8428749560000</v>
      </c>
      <c r="AC94" s="168">
        <f t="shared" si="28"/>
        <v>4213804610000</v>
      </c>
      <c r="AD94" s="169"/>
      <c r="AE94" s="160"/>
    </row>
    <row r="95" spans="17:31">
      <c r="S95" t="s">
        <v>87</v>
      </c>
      <c r="T95" t="s">
        <v>88</v>
      </c>
      <c r="U95" s="1">
        <v>3499966830000</v>
      </c>
      <c r="V95" s="1">
        <v>1965398290000</v>
      </c>
      <c r="W95" s="168">
        <f t="shared" si="26"/>
        <v>1534568540000</v>
      </c>
      <c r="X95" s="169">
        <f t="shared" si="27"/>
        <v>0.78079265043015789</v>
      </c>
      <c r="Y95" s="169"/>
      <c r="AA95" s="1">
        <v>12642554170000</v>
      </c>
      <c r="AB95" s="1">
        <v>8428749560000</v>
      </c>
      <c r="AC95" s="168">
        <f t="shared" si="28"/>
        <v>4213804610000</v>
      </c>
      <c r="AD95" s="169">
        <f t="shared" si="29"/>
        <v>0.49993235414150805</v>
      </c>
      <c r="AE95" s="160"/>
    </row>
    <row r="96" spans="17:31">
      <c r="S96" t="s">
        <v>89</v>
      </c>
      <c r="T96" t="s">
        <v>90</v>
      </c>
      <c r="U96" s="1"/>
      <c r="V96" s="1"/>
      <c r="W96" s="168">
        <f t="shared" si="26"/>
        <v>0</v>
      </c>
      <c r="X96" s="169"/>
      <c r="Y96" s="169"/>
      <c r="AA96" s="1"/>
      <c r="AB96" s="1"/>
      <c r="AC96" s="168">
        <f t="shared" si="28"/>
        <v>0</v>
      </c>
      <c r="AD96" s="169"/>
      <c r="AE96" s="160"/>
    </row>
    <row r="97" spans="18:31">
      <c r="R97">
        <v>2</v>
      </c>
      <c r="S97" t="s">
        <v>91</v>
      </c>
      <c r="T97">
        <v>412</v>
      </c>
      <c r="U97" s="1">
        <v>151583183521</v>
      </c>
      <c r="V97" s="1">
        <v>551571933521</v>
      </c>
      <c r="W97" s="168">
        <f t="shared" si="26"/>
        <v>-399988750000</v>
      </c>
      <c r="X97" s="169">
        <f t="shared" si="27"/>
        <v>-0.72517966504684606</v>
      </c>
      <c r="Y97" s="169"/>
      <c r="AA97" s="1">
        <v>674149437068</v>
      </c>
      <c r="AB97" s="1">
        <v>674149437068</v>
      </c>
      <c r="AC97" s="168">
        <f t="shared" si="28"/>
        <v>0</v>
      </c>
      <c r="AD97" s="169">
        <f t="shared" si="29"/>
        <v>0</v>
      </c>
      <c r="AE97" s="160"/>
    </row>
    <row r="98" spans="18:31">
      <c r="R98">
        <v>3</v>
      </c>
      <c r="S98" t="s">
        <v>92</v>
      </c>
      <c r="T98">
        <v>414</v>
      </c>
      <c r="U98" s="1"/>
      <c r="V98" s="1"/>
      <c r="W98" s="168">
        <f t="shared" si="26"/>
        <v>0</v>
      </c>
      <c r="X98" s="169"/>
      <c r="Y98" s="169"/>
      <c r="AA98" s="1"/>
      <c r="AB98" s="1"/>
      <c r="AC98" s="168">
        <f t="shared" si="28"/>
        <v>0</v>
      </c>
      <c r="AD98" s="169"/>
      <c r="AE98" s="160"/>
    </row>
    <row r="99" spans="18:31">
      <c r="R99">
        <v>4</v>
      </c>
      <c r="S99" t="s">
        <v>93</v>
      </c>
      <c r="T99">
        <v>415</v>
      </c>
      <c r="U99" s="1"/>
      <c r="V99" s="1"/>
      <c r="W99" s="168">
        <f t="shared" si="26"/>
        <v>0</v>
      </c>
      <c r="X99" s="169"/>
      <c r="Y99" s="169"/>
      <c r="AA99" s="1">
        <v>-1375020000</v>
      </c>
      <c r="AB99" s="1">
        <v>-1093000000</v>
      </c>
      <c r="AC99" s="168">
        <f t="shared" si="28"/>
        <v>-282020000</v>
      </c>
      <c r="AD99" s="169">
        <f t="shared" si="29"/>
        <v>0.25802378774016471</v>
      </c>
      <c r="AE99" s="160"/>
    </row>
    <row r="100" spans="18:31">
      <c r="R100">
        <v>5</v>
      </c>
      <c r="S100" t="s">
        <v>94</v>
      </c>
      <c r="T100">
        <v>418</v>
      </c>
      <c r="U100" s="1"/>
      <c r="V100" s="1"/>
      <c r="W100" s="168">
        <f t="shared" si="26"/>
        <v>0</v>
      </c>
      <c r="X100" s="169"/>
      <c r="Y100" s="169"/>
      <c r="AA100" s="1">
        <v>520253104213</v>
      </c>
      <c r="AB100" s="1">
        <v>1156415747213</v>
      </c>
      <c r="AC100" s="168">
        <f t="shared" si="28"/>
        <v>-636162643000</v>
      </c>
      <c r="AD100" s="169">
        <f t="shared" si="29"/>
        <v>-0.5501158597443635</v>
      </c>
      <c r="AE100" s="160"/>
    </row>
    <row r="101" spans="18:31">
      <c r="R101">
        <v>6</v>
      </c>
      <c r="S101" t="s">
        <v>95</v>
      </c>
      <c r="T101">
        <v>420</v>
      </c>
      <c r="U101" s="1">
        <v>32714498593</v>
      </c>
      <c r="V101" s="1">
        <v>6784575670</v>
      </c>
      <c r="W101" s="168">
        <f t="shared" si="26"/>
        <v>25929922923</v>
      </c>
      <c r="X101" s="169">
        <f t="shared" si="27"/>
        <v>3.8218930975531444</v>
      </c>
      <c r="Y101" s="169"/>
      <c r="AA101" s="1"/>
      <c r="AB101" s="1"/>
      <c r="AC101" s="168">
        <f t="shared" si="28"/>
        <v>0</v>
      </c>
      <c r="AD101" s="169"/>
      <c r="AE101" s="160"/>
    </row>
    <row r="102" spans="18:31">
      <c r="R102">
        <v>7</v>
      </c>
      <c r="S102" t="s">
        <v>96</v>
      </c>
      <c r="T102">
        <v>421</v>
      </c>
      <c r="U102" s="1">
        <f>SUM(U103:U104)</f>
        <v>1254420139556</v>
      </c>
      <c r="V102" s="1">
        <v>1602771684847</v>
      </c>
      <c r="W102" s="168">
        <f t="shared" si="26"/>
        <v>-348351545291</v>
      </c>
      <c r="X102" s="169">
        <f t="shared" si="27"/>
        <v>-0.21734321150317396</v>
      </c>
      <c r="Y102" s="169"/>
      <c r="AA102" s="1"/>
      <c r="AB102" s="1"/>
      <c r="AC102" s="168">
        <f t="shared" si="28"/>
        <v>0</v>
      </c>
      <c r="AD102" s="169"/>
      <c r="AE102" s="160"/>
    </row>
    <row r="103" spans="18:31">
      <c r="S103" t="s">
        <v>97</v>
      </c>
      <c r="T103" t="s">
        <v>98</v>
      </c>
      <c r="U103" s="1">
        <v>127097333184</v>
      </c>
      <c r="V103" s="1">
        <v>98578241748</v>
      </c>
      <c r="W103" s="168">
        <f t="shared" si="26"/>
        <v>28519091436</v>
      </c>
      <c r="X103" s="169">
        <f t="shared" si="27"/>
        <v>0.28930411955312246</v>
      </c>
      <c r="Y103" s="169"/>
      <c r="AA103" s="1">
        <v>5528662450644</v>
      </c>
      <c r="AB103" s="1">
        <v>3317122322348</v>
      </c>
      <c r="AC103" s="168">
        <f t="shared" si="28"/>
        <v>2211540128296</v>
      </c>
      <c r="AD103" s="169">
        <f t="shared" si="29"/>
        <v>0.66670442431275134</v>
      </c>
      <c r="AE103" s="160"/>
    </row>
    <row r="104" spans="18:31">
      <c r="S104" t="s">
        <v>99</v>
      </c>
      <c r="T104" t="s">
        <v>100</v>
      </c>
      <c r="U104" s="1">
        <v>1127322806372</v>
      </c>
      <c r="V104" s="1">
        <v>1504193443099</v>
      </c>
      <c r="W104" s="168">
        <f t="shared" si="26"/>
        <v>-376870636727</v>
      </c>
      <c r="X104" s="169">
        <f t="shared" si="27"/>
        <v>-0.25054665572172413</v>
      </c>
      <c r="Y104" s="169"/>
      <c r="AA104" s="1">
        <v>3472020989219</v>
      </c>
      <c r="AB104" s="1">
        <v>6169229311000</v>
      </c>
      <c r="AC104" s="168">
        <f t="shared" si="28"/>
        <v>-2697208321781</v>
      </c>
      <c r="AD104" s="169">
        <f t="shared" si="29"/>
        <v>-0.43720344727205424</v>
      </c>
      <c r="AE104" s="160"/>
    </row>
    <row r="105" spans="18:31">
      <c r="R105">
        <v>8</v>
      </c>
      <c r="S105" t="s">
        <v>101</v>
      </c>
      <c r="T105">
        <v>429</v>
      </c>
      <c r="U105" s="1">
        <v>37188574474</v>
      </c>
      <c r="V105" s="1">
        <v>3446080228</v>
      </c>
      <c r="W105" s="168">
        <f t="shared" si="26"/>
        <v>33742494246</v>
      </c>
      <c r="X105" s="169">
        <f t="shared" si="27"/>
        <v>9.79155794802349</v>
      </c>
      <c r="Y105" s="169"/>
      <c r="AA105" s="1">
        <v>103180488052</v>
      </c>
      <c r="AB105" s="1">
        <v>105687700335</v>
      </c>
      <c r="AC105" s="168">
        <f t="shared" si="28"/>
        <v>-2507212283</v>
      </c>
      <c r="AD105" s="169">
        <f t="shared" si="29"/>
        <v>-2.3722838845512288E-2</v>
      </c>
      <c r="AE105" s="160"/>
    </row>
    <row r="106" spans="18:31">
      <c r="R106" s="10" t="s">
        <v>10</v>
      </c>
      <c r="S106" s="10" t="s">
        <v>102</v>
      </c>
      <c r="T106" s="10">
        <v>430</v>
      </c>
      <c r="U106" s="22"/>
      <c r="V106" s="1"/>
      <c r="W106" s="168">
        <f t="shared" si="26"/>
        <v>0</v>
      </c>
      <c r="X106" s="169"/>
      <c r="Y106" s="169"/>
      <c r="AA106" s="1"/>
      <c r="AB106" s="1"/>
      <c r="AC106" s="168">
        <f t="shared" si="28"/>
        <v>0</v>
      </c>
      <c r="AD106" s="169"/>
      <c r="AE106" s="160"/>
    </row>
    <row r="107" spans="18:31">
      <c r="R107">
        <v>1</v>
      </c>
      <c r="S107" t="s">
        <v>103</v>
      </c>
      <c r="T107">
        <v>431</v>
      </c>
      <c r="U107" s="1"/>
      <c r="V107" s="1"/>
      <c r="W107" s="168">
        <f t="shared" si="26"/>
        <v>0</v>
      </c>
      <c r="X107" s="169"/>
      <c r="Y107" s="169"/>
      <c r="AA107" s="1"/>
      <c r="AB107" s="1"/>
      <c r="AC107" s="168">
        <f t="shared" si="28"/>
        <v>0</v>
      </c>
      <c r="AD107" s="169"/>
      <c r="AE107" s="160"/>
    </row>
    <row r="108" spans="18:31">
      <c r="R108">
        <v>2</v>
      </c>
      <c r="S108" t="s">
        <v>104</v>
      </c>
      <c r="T108">
        <v>432</v>
      </c>
      <c r="U108" s="1"/>
      <c r="V108" s="1"/>
      <c r="W108" s="168">
        <f t="shared" si="26"/>
        <v>0</v>
      </c>
      <c r="X108" s="169"/>
      <c r="Y108" s="169"/>
      <c r="AA108" s="1"/>
      <c r="AB108" s="1"/>
      <c r="AC108" s="168">
        <f t="shared" si="28"/>
        <v>0</v>
      </c>
      <c r="AD108" s="169"/>
      <c r="AE108" s="160"/>
    </row>
    <row r="109" spans="18:31">
      <c r="R109" s="5"/>
      <c r="S109" s="4" t="s">
        <v>105</v>
      </c>
      <c r="T109" s="5">
        <v>440</v>
      </c>
      <c r="U109" s="23">
        <f>U92+U73</f>
        <v>17425734636171</v>
      </c>
      <c r="V109" s="23">
        <f>V92+V73</f>
        <v>12309985935473</v>
      </c>
      <c r="W109" s="168">
        <f t="shared" si="26"/>
        <v>5115748700698</v>
      </c>
      <c r="X109" s="169">
        <f t="shared" si="27"/>
        <v>0.41557713611647862</v>
      </c>
      <c r="Y109" s="169"/>
      <c r="AA109" s="23">
        <f>AA92+AA73</f>
        <v>52305038498790</v>
      </c>
      <c r="AB109" s="23">
        <f>AB92+AB73</f>
        <v>41615301877885</v>
      </c>
      <c r="AC109" s="209">
        <f t="shared" si="28"/>
        <v>10689736620905</v>
      </c>
      <c r="AD109" s="169">
        <f t="shared" si="29"/>
        <v>0.25687033707631679</v>
      </c>
      <c r="AE109" s="160"/>
    </row>
    <row r="130" spans="27:29">
      <c r="AA130" s="1"/>
      <c r="AB130" s="1"/>
      <c r="AC130" s="1"/>
    </row>
  </sheetData>
  <mergeCells count="9">
    <mergeCell ref="F50:G50"/>
    <mergeCell ref="F67:G67"/>
    <mergeCell ref="E2:F2"/>
    <mergeCell ref="U3:X3"/>
    <mergeCell ref="AA3:AD3"/>
    <mergeCell ref="AI3:AJ3"/>
    <mergeCell ref="AO3:AP3"/>
    <mergeCell ref="B23:H23"/>
    <mergeCell ref="J23:P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 da</vt:lpstr>
      <vt:lpstr>BCTC Hoa Phat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XPS 15</dc:creator>
  <cp:lastModifiedBy>DELL XPS 15</cp:lastModifiedBy>
  <dcterms:created xsi:type="dcterms:W3CDTF">2018-01-23T10:54:29Z</dcterms:created>
  <dcterms:modified xsi:type="dcterms:W3CDTF">2018-01-26T02:19:38Z</dcterms:modified>
</cp:coreProperties>
</file>